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filterPrivacy="1" codeName="ThisWorkbook" defaultThemeVersion="124226"/>
  <xr:revisionPtr revIDLastSave="0" documentId="13_ncr:1_{64115277-A234-984C-BC1D-21370420A7A2}" xr6:coauthVersionLast="47" xr6:coauthVersionMax="47" xr10:uidLastSave="{00000000-0000-0000-0000-000000000000}"/>
  <bookViews>
    <workbookView xWindow="0" yWindow="760" windowWidth="34560" windowHeight="20060" activeTab="1" xr2:uid="{00000000-000D-0000-FFFF-FFFF00000000}"/>
  </bookViews>
  <sheets>
    <sheet name="KL" sheetId="1" r:id="rId1"/>
    <sheet name="vypocet_LC" sheetId="2" r:id="rId2"/>
  </sheets>
  <definedNames>
    <definedName name="_xlnm.Print_Area" localSheetId="0">KL!$A$1:$G$30</definedName>
    <definedName name="_xlnm.Print_Area" localSheetId="1">vypocet_LC!$A$1:$S$122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2" l="1"/>
  <c r="H61" i="2"/>
  <c r="K39" i="2"/>
  <c r="K59" i="2" s="1"/>
  <c r="K79" i="2" s="1"/>
  <c r="M23" i="2"/>
  <c r="M22" i="2"/>
  <c r="M21" i="2"/>
  <c r="M20" i="2"/>
  <c r="M19" i="2"/>
  <c r="I19" i="2"/>
  <c r="I40" i="2" s="1"/>
  <c r="I60" i="2" s="1"/>
  <c r="I80" i="2" s="1"/>
  <c r="I21" i="2"/>
  <c r="I22" i="2"/>
  <c r="I23" i="2"/>
  <c r="I25" i="2"/>
  <c r="I46" i="2" s="1"/>
  <c r="I26" i="2"/>
  <c r="I39" i="2"/>
  <c r="J39" i="2"/>
  <c r="J26" i="2"/>
  <c r="J25" i="2"/>
  <c r="J46" i="2" s="1"/>
  <c r="J23" i="2"/>
  <c r="J44" i="2" s="1"/>
  <c r="J64" i="2" s="1"/>
  <c r="J84" i="2" s="1"/>
  <c r="J22" i="2"/>
  <c r="J43" i="2" s="1"/>
  <c r="J63" i="2" s="1"/>
  <c r="J83" i="2" s="1"/>
  <c r="J21" i="2"/>
  <c r="J42" i="2" s="1"/>
  <c r="J62" i="2" s="1"/>
  <c r="J82" i="2" s="1"/>
  <c r="J45" i="2"/>
  <c r="J65" i="2" s="1"/>
  <c r="J85" i="2" s="1"/>
  <c r="I45" i="2"/>
  <c r="I65" i="2" s="1"/>
  <c r="I85" i="2" s="1"/>
  <c r="K19" i="2"/>
  <c r="K40" i="2" s="1"/>
  <c r="K60" i="2" s="1"/>
  <c r="K80" i="2" s="1"/>
  <c r="I20" i="2" l="1"/>
  <c r="I43" i="2"/>
  <c r="I44" i="2"/>
  <c r="I42" i="2"/>
  <c r="M31" i="2"/>
  <c r="H87" i="2"/>
  <c r="H86" i="2"/>
  <c r="H85" i="2"/>
  <c r="O85" i="2" s="1"/>
  <c r="H84" i="2"/>
  <c r="H83" i="2"/>
  <c r="H82" i="2"/>
  <c r="H81" i="2"/>
  <c r="H80" i="2"/>
  <c r="G79" i="2"/>
  <c r="H67" i="2"/>
  <c r="H66" i="2"/>
  <c r="H65" i="2"/>
  <c r="O65" i="2" s="1"/>
  <c r="H64" i="2"/>
  <c r="H63" i="2"/>
  <c r="H62" i="2"/>
  <c r="H60" i="2"/>
  <c r="G59" i="2"/>
  <c r="M39" i="2"/>
  <c r="M59" i="2" s="1"/>
  <c r="M79" i="2" s="1"/>
  <c r="H47" i="2"/>
  <c r="H46" i="2"/>
  <c r="O46" i="2" s="1"/>
  <c r="H45" i="2"/>
  <c r="O45" i="2" s="1"/>
  <c r="H44" i="2"/>
  <c r="H43" i="2"/>
  <c r="H42" i="2"/>
  <c r="H41" i="2"/>
  <c r="H40" i="2"/>
  <c r="G39" i="2"/>
  <c r="M32" i="2"/>
  <c r="H33" i="2"/>
  <c r="H32" i="2"/>
  <c r="H31" i="2"/>
  <c r="S85" i="2" l="1"/>
  <c r="S45" i="2"/>
  <c r="S65" i="2"/>
  <c r="I62" i="2"/>
  <c r="J66" i="2"/>
  <c r="J86" i="2" s="1"/>
  <c r="I66" i="2"/>
  <c r="I86" i="2" s="1"/>
  <c r="O86" i="2" s="1"/>
  <c r="H59" i="2"/>
  <c r="M52" i="2"/>
  <c r="I59" i="2"/>
  <c r="J59" i="2"/>
  <c r="S46" i="2"/>
  <c r="H54" i="2"/>
  <c r="H53" i="2"/>
  <c r="H51" i="2"/>
  <c r="M53" i="2"/>
  <c r="H52" i="2"/>
  <c r="H50" i="2"/>
  <c r="O66" i="2" l="1"/>
  <c r="S66" i="2" s="1"/>
  <c r="S86" i="2"/>
  <c r="H79" i="2"/>
  <c r="I82" i="2"/>
  <c r="H71" i="2"/>
  <c r="M73" i="2"/>
  <c r="H70" i="2"/>
  <c r="H72" i="2"/>
  <c r="J79" i="2"/>
  <c r="H74" i="2"/>
  <c r="H73" i="2"/>
  <c r="M72" i="2"/>
  <c r="I79" i="2"/>
  <c r="H90" i="2" l="1"/>
  <c r="M92" i="2"/>
  <c r="M93" i="2"/>
  <c r="H91" i="2"/>
  <c r="H92" i="2"/>
  <c r="H94" i="2"/>
  <c r="H93" i="2"/>
  <c r="M41" i="2" l="1"/>
  <c r="M61" i="2" s="1"/>
  <c r="M81" i="2" s="1"/>
  <c r="M42" i="2"/>
  <c r="M62" i="2" s="1"/>
  <c r="M82" i="2" s="1"/>
  <c r="M43" i="2"/>
  <c r="M63" i="2" s="1"/>
  <c r="M83" i="2" s="1"/>
  <c r="M44" i="2"/>
  <c r="M64" i="2" s="1"/>
  <c r="M84" i="2" s="1"/>
  <c r="M40" i="2"/>
  <c r="M60" i="2" s="1"/>
  <c r="M80" i="2" s="1"/>
  <c r="H30" i="2"/>
  <c r="H29" i="2"/>
  <c r="J47" i="2"/>
  <c r="I47" i="2"/>
  <c r="J19" i="2"/>
  <c r="G18" i="2"/>
  <c r="H6" i="2"/>
  <c r="F7" i="2"/>
  <c r="H7" i="2" s="1"/>
  <c r="P18" i="2" s="1"/>
  <c r="H19" i="2"/>
  <c r="H20" i="2"/>
  <c r="H21" i="2"/>
  <c r="H22" i="2"/>
  <c r="H23" i="2"/>
  <c r="H24" i="2"/>
  <c r="O24" i="2" s="1"/>
  <c r="H25" i="2"/>
  <c r="O25" i="2" s="1"/>
  <c r="H26" i="2"/>
  <c r="O26" i="2" s="1"/>
  <c r="F10" i="2"/>
  <c r="H10" i="2" s="1"/>
  <c r="F9" i="2"/>
  <c r="H9" i="2" s="1"/>
  <c r="F8" i="2"/>
  <c r="H8" i="2" s="1"/>
  <c r="I67" i="2" l="1"/>
  <c r="O47" i="2"/>
  <c r="S47" i="2" s="1"/>
  <c r="J20" i="2"/>
  <c r="J41" i="2" s="1"/>
  <c r="J40" i="2"/>
  <c r="J67" i="2"/>
  <c r="P39" i="2"/>
  <c r="P48" i="2" s="1"/>
  <c r="P79" i="2"/>
  <c r="P59" i="2"/>
  <c r="P68" i="2" s="1"/>
  <c r="P27" i="2"/>
  <c r="S26" i="2"/>
  <c r="S25" i="2"/>
  <c r="S24" i="2"/>
  <c r="K20" i="2"/>
  <c r="K41" i="2" s="1"/>
  <c r="K61" i="2" s="1"/>
  <c r="K81" i="2" s="1"/>
  <c r="I87" i="2" l="1"/>
  <c r="O67" i="2"/>
  <c r="S67" i="2" s="1"/>
  <c r="J61" i="2"/>
  <c r="J60" i="2"/>
  <c r="I41" i="2"/>
  <c r="J87" i="2"/>
  <c r="P88" i="2"/>
  <c r="K21" i="2"/>
  <c r="K42" i="2" s="1"/>
  <c r="K62" i="2" s="1"/>
  <c r="K82" i="2" s="1"/>
  <c r="O87" i="2" l="1"/>
  <c r="S87" i="2" s="1"/>
  <c r="I61" i="2"/>
  <c r="J81" i="2"/>
  <c r="J80" i="2"/>
  <c r="K22" i="2"/>
  <c r="K43" i="2" s="1"/>
  <c r="K63" i="2" s="1"/>
  <c r="K83" i="2" s="1"/>
  <c r="I81" i="2" l="1"/>
  <c r="I63" i="2"/>
  <c r="K23" i="2"/>
  <c r="K44" i="2" s="1"/>
  <c r="K64" i="2" s="1"/>
  <c r="K84" i="2" s="1"/>
  <c r="I83" i="2" l="1"/>
  <c r="I64" i="2"/>
  <c r="I84" i="2" l="1"/>
  <c r="O59" i="2" l="1"/>
  <c r="Q39" i="2" l="1"/>
  <c r="R19" i="2"/>
  <c r="R62" i="2"/>
  <c r="Q19" i="2"/>
  <c r="O19" i="2"/>
  <c r="O63" i="2" l="1"/>
  <c r="R42" i="2"/>
  <c r="Q79" i="2"/>
  <c r="R64" i="2"/>
  <c r="O23" i="2"/>
  <c r="O41" i="2"/>
  <c r="R41" i="2"/>
  <c r="Q41" i="2"/>
  <c r="O79" i="2"/>
  <c r="R84" i="2"/>
  <c r="S19" i="2"/>
  <c r="S41" i="2" l="1"/>
  <c r="L80" i="2"/>
  <c r="N80" i="2" s="1"/>
  <c r="O80" i="2"/>
  <c r="S80" i="2" s="1"/>
  <c r="Q80" i="2"/>
  <c r="Q88" i="2" s="1"/>
  <c r="S91" i="2" s="1"/>
  <c r="R80" i="2"/>
  <c r="L81" i="2"/>
  <c r="N81" i="2" s="1"/>
  <c r="O81" i="2"/>
  <c r="Q81" i="2"/>
  <c r="R81" i="2"/>
  <c r="S81" i="2"/>
  <c r="L82" i="2"/>
  <c r="N82" i="2" s="1"/>
  <c r="O82" i="2"/>
  <c r="S82" i="2" s="1"/>
  <c r="R82" i="2"/>
  <c r="L83" i="2"/>
  <c r="N83" i="2" s="1"/>
  <c r="O83" i="2"/>
  <c r="S83" i="2" s="1"/>
  <c r="R83" i="2"/>
  <c r="L60" i="2"/>
  <c r="N60" i="2" s="1"/>
  <c r="O60" i="2"/>
  <c r="Q60" i="2"/>
  <c r="R60" i="2"/>
  <c r="S60" i="2"/>
  <c r="L61" i="2"/>
  <c r="N61" i="2" s="1"/>
  <c r="O61" i="2"/>
  <c r="Q61" i="2"/>
  <c r="R61" i="2"/>
  <c r="S61" i="2"/>
  <c r="L40" i="2"/>
  <c r="N40" i="2" s="1"/>
  <c r="O40" i="2"/>
  <c r="S40" i="2" s="1"/>
  <c r="Q40" i="2"/>
  <c r="Q48" i="2" s="1"/>
  <c r="S51" i="2" s="1"/>
  <c r="R40" i="2"/>
  <c r="L43" i="2"/>
  <c r="N43" i="2" s="1"/>
  <c r="O43" i="2"/>
  <c r="R43" i="2"/>
  <c r="S43" i="2"/>
  <c r="L44" i="2"/>
  <c r="N44" i="2" s="1"/>
  <c r="O44" i="2"/>
  <c r="R44" i="2"/>
  <c r="S44" i="2"/>
  <c r="L18" i="2"/>
  <c r="N18" i="2" s="1"/>
  <c r="O18" i="2"/>
  <c r="Q18" i="2"/>
  <c r="R18" i="2"/>
  <c r="S18" i="2"/>
  <c r="L20" i="2"/>
  <c r="N20" i="2" s="1"/>
  <c r="O20" i="2"/>
  <c r="S20" i="2" s="1"/>
  <c r="Q20" i="2"/>
  <c r="Q27" i="2" s="1"/>
  <c r="S30" i="2" s="1"/>
  <c r="R20" i="2"/>
  <c r="L21" i="2"/>
  <c r="N21" i="2" s="1"/>
  <c r="O21" i="2"/>
  <c r="R21" i="2"/>
  <c r="S21" i="2"/>
  <c r="L22" i="2"/>
  <c r="N22" i="2" s="1"/>
  <c r="O22" i="2"/>
  <c r="R22" i="2"/>
  <c r="S22" i="2"/>
  <c r="L30" i="2"/>
  <c r="O27" i="2" l="1"/>
  <c r="S32" i="2" s="1"/>
  <c r="E19" i="1" s="1"/>
  <c r="E20" i="1" s="1"/>
  <c r="Q59" i="2"/>
  <c r="Q68" i="2"/>
  <c r="S71" i="2"/>
  <c r="S100" i="2"/>
  <c r="R23" i="2"/>
  <c r="S23" i="2"/>
  <c r="S29" i="2"/>
  <c r="S27" i="2"/>
  <c r="L59" i="2"/>
  <c r="R59" i="2"/>
  <c r="R63" i="2"/>
  <c r="R68" i="2"/>
  <c r="L79" i="2"/>
  <c r="R79" i="2"/>
  <c r="R88" i="2"/>
  <c r="S92" i="2"/>
  <c r="S72" i="2"/>
  <c r="L39" i="2"/>
  <c r="R39" i="2"/>
  <c r="R48" i="2"/>
  <c r="S52" i="2"/>
  <c r="R27" i="2"/>
  <c r="S31" i="2"/>
  <c r="S101" i="2"/>
  <c r="S63" i="2"/>
  <c r="O42" i="2"/>
  <c r="S42" i="2"/>
  <c r="S79" i="2"/>
  <c r="S88" i="2" s="1"/>
  <c r="O84" i="2"/>
  <c r="S84" i="2"/>
  <c r="S90" i="2"/>
  <c r="S59" i="2"/>
  <c r="S70" i="2" s="1"/>
  <c r="O62" i="2"/>
  <c r="O68" i="2" s="1"/>
  <c r="S73" i="2" s="1"/>
  <c r="S62" i="2"/>
  <c r="O64" i="2"/>
  <c r="S64" i="2"/>
  <c r="O39" i="2"/>
  <c r="S39" i="2" s="1"/>
  <c r="O88" i="2"/>
  <c r="S93" i="2"/>
  <c r="L41" i="2"/>
  <c r="N41" i="2"/>
  <c r="N79" i="2"/>
  <c r="L84" i="2"/>
  <c r="N84" i="2"/>
  <c r="L19" i="2"/>
  <c r="N19" i="2"/>
  <c r="L42" i="2"/>
  <c r="N42" i="2"/>
  <c r="L23" i="2"/>
  <c r="N23" i="2"/>
  <c r="N39" i="2"/>
  <c r="L63" i="2"/>
  <c r="N63" i="2"/>
  <c r="L62" i="2"/>
  <c r="N62" i="2"/>
  <c r="L64" i="2"/>
  <c r="N64" i="2"/>
  <c r="N59" i="2"/>
  <c r="S48" i="2" l="1"/>
  <c r="S50" i="2"/>
  <c r="S99" i="2" s="1"/>
  <c r="O48" i="2"/>
  <c r="S53" i="2" s="1"/>
  <c r="S102" i="2" s="1"/>
  <c r="E22" i="1" s="1"/>
  <c r="E21" i="1"/>
  <c r="S68" i="2"/>
  <c r="E23" i="1" l="1"/>
  <c r="E24" i="1" s="1"/>
  <c r="E25" i="1"/>
  <c r="E18" i="1"/>
</calcChain>
</file>

<file path=xl/sharedStrings.xml><?xml version="1.0" encoding="utf-8"?>
<sst xmlns="http://schemas.openxmlformats.org/spreadsheetml/2006/main" count="405" uniqueCount="137">
  <si>
    <t>poznámky</t>
  </si>
  <si>
    <t>sídlo:</t>
  </si>
  <si>
    <t>vypracoval(a):</t>
  </si>
  <si>
    <t>datum:</t>
  </si>
  <si>
    <t>Datum vypracování nabídky</t>
  </si>
  <si>
    <t>právní forma:</t>
  </si>
  <si>
    <t>V……... dne</t>
  </si>
  <si>
    <t>Název veřejné zakázky:</t>
  </si>
  <si>
    <t>IČO:</t>
  </si>
  <si>
    <t>Účastník:</t>
  </si>
  <si>
    <t>Vypracoval (jméno příjmení, oprávněné osoby jednat jménem či za účastníka):</t>
  </si>
  <si>
    <t>Úplný název účastníka dle OR</t>
  </si>
  <si>
    <t>Sídlo účastníka</t>
  </si>
  <si>
    <t>Identifikační číslo účastníka dle ŽL</t>
  </si>
  <si>
    <t>Právní forma účastníka</t>
  </si>
  <si>
    <t>Zodpovědná osoba účastníka</t>
  </si>
  <si>
    <t>Kontaktní email účastníka</t>
  </si>
  <si>
    <t>Příloha č. 2 Zadávací dokumentace - Krycí list nabídky</t>
  </si>
  <si>
    <t xml:space="preserve">„ZAJIŠTĚNÍ SLUŽEB ODPADOVÉHO HOSPODÁŘSTVÍ - UKLÁDÁNÍ ODPADU, UKLÁDÁNÍ A SVOZ NEBEZPEČNÉHO ODPADU - TECHNICKÉ SLUŽBY MĚSTA IVANČICE” </t>
  </si>
  <si>
    <t>kontaktní e-mail a telefon:</t>
  </si>
  <si>
    <t>směsný komunální odpad</t>
  </si>
  <si>
    <t>svoz</t>
  </si>
  <si>
    <t>odpadní dvůr</t>
  </si>
  <si>
    <t>objemný odpad</t>
  </si>
  <si>
    <t>plasty</t>
  </si>
  <si>
    <t>sklo</t>
  </si>
  <si>
    <t>dřevo</t>
  </si>
  <si>
    <t>barvy, tiskařské barvy</t>
  </si>
  <si>
    <t>převodové a mazací oleje</t>
  </si>
  <si>
    <t>obaly ob. zbytky NL</t>
  </si>
  <si>
    <t>NE</t>
  </si>
  <si>
    <t>ANO</t>
  </si>
  <si>
    <t>Původ</t>
  </si>
  <si>
    <t>Kód odpadu</t>
  </si>
  <si>
    <t>Druh odpadu</t>
  </si>
  <si>
    <t>Nebezpečný odpad?</t>
  </si>
  <si>
    <t>Způsob dopravy na budoucí místo odběru</t>
  </si>
  <si>
    <t>Množství odpadu za kalendářní rok v (t)</t>
  </si>
  <si>
    <t>Vysvětlivky</t>
  </si>
  <si>
    <t>S</t>
  </si>
  <si>
    <t>Sp</t>
  </si>
  <si>
    <t>M</t>
  </si>
  <si>
    <t>Město Ivančice</t>
  </si>
  <si>
    <t>Původce odpadu</t>
  </si>
  <si>
    <t>počet obyvatel</t>
  </si>
  <si>
    <t>k 1.1.2023</t>
  </si>
  <si>
    <t>k 1.1.2024</t>
  </si>
  <si>
    <t>k 1.1.2025</t>
  </si>
  <si>
    <t>k 1.1.2026</t>
  </si>
  <si>
    <t>*</t>
  </si>
  <si>
    <t>Kč/km</t>
  </si>
  <si>
    <t>t</t>
  </si>
  <si>
    <t>k 1.1.2027</t>
  </si>
  <si>
    <t>**</t>
  </si>
  <si>
    <t>pro účely VZ se počet obyvatel se uvažuje min.:</t>
  </si>
  <si>
    <t>Množství odpadu v "t" osvobozeného od poplatku dle vyjímky § 157 ZoO</t>
  </si>
  <si>
    <t>ZoO</t>
  </si>
  <si>
    <t>Dodavatel pouze skladuje odpad, není možné uplatnit nižší poplatek 500 kč dle vyjímky podle § 157 ZoO nad rámec mezní hodnoty dle Přílohy č. 12 k ZoO.</t>
  </si>
  <si>
    <t>Příloha č. 12 k ZoO</t>
  </si>
  <si>
    <t>Náklad zadavatele za standardní poplatek bez uplatnění vyjímky dle § 157 ZoO (nad rámec uplatnění vyjímky) v Kč</t>
  </si>
  <si>
    <t>za rok</t>
  </si>
  <si>
    <t>ROK 2024</t>
  </si>
  <si>
    <t>ROK 2025</t>
  </si>
  <si>
    <t>ROK 2026</t>
  </si>
  <si>
    <t>ROK 2027</t>
  </si>
  <si>
    <t>Uveďte způsob uložení odpadu
"S" - pouze skládkování,
"Sp" - pouze spalování,
"M" - management</t>
  </si>
  <si>
    <t>poznámky:</t>
  </si>
  <si>
    <t>S:</t>
  </si>
  <si>
    <t>Sp:</t>
  </si>
  <si>
    <t xml:space="preserve">Náklad zadavatele za poplatek dle vyjímky § 157 ZoO v Kč
</t>
  </si>
  <si>
    <t>CELKEM bez DPH k hodnocení v rámci "LC"</t>
  </si>
  <si>
    <t>z toho</t>
  </si>
  <si>
    <t>CELKEM poplatky za odpady dle ZoO</t>
  </si>
  <si>
    <t>Mezisoučet:</t>
  </si>
  <si>
    <t>LC</t>
  </si>
  <si>
    <t>koeficient dle přílohy č. 12 ZoO**</t>
  </si>
  <si>
    <t>Náklady na LC za rok 2024 celkem</t>
  </si>
  <si>
    <t>REKAPITULACE</t>
  </si>
  <si>
    <t xml:space="preserve">Průměrná hmotnost nákladu odpadu jednoho vozidla v "t" </t>
  </si>
  <si>
    <t>Výpočet nákladů životního cyklu "LC"</t>
  </si>
  <si>
    <t>A</t>
  </si>
  <si>
    <t>B</t>
  </si>
  <si>
    <t>C</t>
  </si>
  <si>
    <t>D</t>
  </si>
  <si>
    <t>E</t>
  </si>
  <si>
    <t>Sloupce k vyplnění účastníkem</t>
  </si>
  <si>
    <r>
      <t xml:space="preserve">Množství odpadu k uložení (pouze v případě varianty "M" je množství nastaveno na základě optimálního využití vyjímky dle § 157 ZoO) </t>
    </r>
    <r>
      <rPr>
        <sz val="9"/>
        <rFont val="Arial"/>
        <family val="2"/>
      </rPr>
      <t xml:space="preserve">
toto množství je pro účely VZ přednastavené jednotně</t>
    </r>
  </si>
  <si>
    <t>M:</t>
  </si>
  <si>
    <t>F</t>
  </si>
  <si>
    <t>CELKEM náklady zadavatele za vlastní dopravu</t>
  </si>
  <si>
    <t>Cena za skládkovné nebo spálení odpadu v "t" (bez kalkulace poplatku dle § 157 ZoO) bez DPH a bez dopravy odpadu
Cena za nebezpečný odpad (Kč/t) se skládá z odvozu a uložení nebezpečného odpadu</t>
  </si>
  <si>
    <t>Nevyplňovat</t>
  </si>
  <si>
    <t>CELKEM nabídka dodavatele očištěna od poplatků dle ZoO a nákladů Zadavatele za dopravu do místa odběru bez DPH vyjma nákladů za dopravu nebezpečného odpadu</t>
  </si>
  <si>
    <r>
      <t xml:space="preserve">Vyplňte pouze pro variantu "M" - uveďte vzdálenost od původce odpadu do místa odběru* pro spalovnu
</t>
    </r>
    <r>
      <rPr>
        <sz val="8"/>
        <rFont val="Arial"/>
        <family val="2"/>
      </rPr>
      <t xml:space="preserve"> (pouze cestu tam, vzorec sám dopočítá cestu zpět násobkem "2)</t>
    </r>
  </si>
  <si>
    <t>ř.</t>
  </si>
  <si>
    <t>POPIS</t>
  </si>
  <si>
    <t>CELKEM</t>
  </si>
  <si>
    <t>DPH</t>
  </si>
  <si>
    <t>Cena CELKEM s DPH</t>
  </si>
  <si>
    <t>zkontrolujte</t>
  </si>
  <si>
    <t>pro ZD bude skryto</t>
  </si>
  <si>
    <t>Dodavatel pouze spaluje odpad, od poplatku dle § 157 ZoO je osvobozen.</t>
  </si>
  <si>
    <t>Dodavatel za Zadavatele provádí odpadový management a na svoje náklady zadavateli hlídá, kdy je odpad skládkován a kdy je spalován, tak aby maximálně využil vyjímky podle § 157 ZoO. Odpad, který přesáhne zákonnou mez pro daný kalendářní rok je v tomto případě uvažován, že je pouze spalován.</t>
  </si>
  <si>
    <t>Životní cyklus nákladů ve vztahu k budoucímu dodavateli služeb. V rámci LC Zadavatel sleduje též svoje interní náklady, které jsou v rámci hodnocení explicitně vyjádřeny náklady za dopravu do místa odběru a náklady za poplatky dle ZoO včetně uplatnění vyjímek dle ZoO.</t>
  </si>
  <si>
    <t>Výpočtový nástroj nákladů životního cyklu (LC) svozu odpadů z pohledu Zadavatele</t>
  </si>
  <si>
    <t>Hodnotící kriterium</t>
  </si>
  <si>
    <t xml:space="preserve">Nabídková cena v Kč bez DPH
CELKEM nabídka dodavatele očištěna od poplatků dle ZoO a nákladů Zadavatele za dopravu do místa odběru bez DPH vyjma nákladů za dopravu nebezpečného odpadu za období 2024 </t>
  </si>
  <si>
    <t>Nabídková cena v Kč bez DPH
CELKEM nabídka dodavatele očištěna od poplatků dle ZoO a nákladů Zadavatele za dopravu do místa odběru bez DPH vyjma nákladů za dopravu nebezpečného odpadu za období 2024 - 2027 (bez vlivu výhrad o změně ceny)</t>
  </si>
  <si>
    <t>Další údaje
pro období 2024</t>
  </si>
  <si>
    <t>Další údaje
pro období 2024-2027</t>
  </si>
  <si>
    <t>Název tabulky:</t>
  </si>
  <si>
    <t>přeneseno z výpočtového nástroje, zkontrolujte prosím</t>
  </si>
  <si>
    <t>Zákon č. 541/2020 Sb., o odpadech, ve znění pozdějších předpisů</t>
  </si>
  <si>
    <t>Přeneseno do Krycího listu</t>
  </si>
  <si>
    <t>takto označené políčko je určeno pro vyplnění účastníkem, takovéto políčko se vyplňuje v případě, že účastník potřebuje upravit hodnotu pro příslušný řádek</t>
  </si>
  <si>
    <t>takto označené políčko je určeno pro vyplnění účastníkem, takovéto políčko přednastavuje hodnoty pro všechna období</t>
  </si>
  <si>
    <t>Název Účastníka</t>
  </si>
  <si>
    <t>takto označené políčko je určeno pro vyplnění účastníkem, takto označené políčko přednastavuje hodnoty pro další buňky, ale ty lze, pokud jsou zeleně označené dál libovoně měnit.</t>
  </si>
  <si>
    <t>(vyplní účastník)</t>
  </si>
  <si>
    <t>Poskytovatelem</t>
  </si>
  <si>
    <t>Zadavatelem</t>
  </si>
  <si>
    <t>Náklady Zadavatele v Kč na 1 km vozidla zadavatele pro účely hodnocení</t>
  </si>
  <si>
    <r>
      <t xml:space="preserve">Uveďte cenu za uložení odpadu (Kč/t) bez DPH </t>
    </r>
    <r>
      <rPr>
        <sz val="8"/>
        <rFont val="Arial"/>
        <family val="2"/>
      </rPr>
      <t>(dopravu mimo nebezpečného  odpadu zajišťuje zadavatel)</t>
    </r>
    <r>
      <rPr>
        <b/>
        <sz val="10"/>
        <rFont val="Arial"/>
        <family val="2"/>
      </rPr>
      <t xml:space="preserve">
"S"
nebo
"M"
</t>
    </r>
    <r>
      <rPr>
        <sz val="8"/>
        <rFont val="Arial"/>
        <family val="2"/>
      </rPr>
      <t>Cena za nebezpečný odpad (Kč/t) se skládá z odvozu a uložení nebezpečného odpadu</t>
    </r>
  </si>
  <si>
    <r>
      <t xml:space="preserve">Uveďte cenu za spálení odpadu (Kč/t) bez DPH
</t>
    </r>
    <r>
      <rPr>
        <sz val="8"/>
        <rFont val="Arial"/>
        <family val="2"/>
      </rPr>
      <t>(dopravu mimo nebezpečného  odpadu zajišťuje zadavatel)</t>
    </r>
    <r>
      <rPr>
        <b/>
        <sz val="10"/>
        <rFont val="Arial"/>
        <family val="2"/>
      </rPr>
      <t xml:space="preserve">
"Sp"
nebo
"M"
</t>
    </r>
    <r>
      <rPr>
        <sz val="8"/>
        <rFont val="Arial"/>
        <family val="2"/>
      </rPr>
      <t>Cena za nebezpečný odpad (Kč/t) se skládá z odvozu a uložení nebezpečného odpadu</t>
    </r>
  </si>
  <si>
    <t>MO(t)</t>
  </si>
  <si>
    <t>č.</t>
  </si>
  <si>
    <t>Dodavatel podle aplikace mapy.cz nebo jiné vhodné mapové aplikace, která umí vypočítat délku trasy, po které může projet nákladní odpadové vozidlo zadavatele o hmotnosti min. 12,5 t zjistí trasu vozidla ve standardním období, kdy nejsou silnice a komunikace zatíženy opravami z centra města Ivančice do místa odběru odpadu (skládka, spalovna). K uvedené hodnotě dodavatel musí přiložit printscreen nebo pdf doklad či jiný dokument ve kterém je patrný protokol o uvedené trase z centra Města Ivančice k bráně skládky/spalovny dodavatele. Pokud dodavatel bude používat více skládek, potom uvede vzdálenost nejvzdálenější skládky. Zadavatel jednotně určil pro účely VZ jako centrum Města adresu Palackého náměstí 1/3, Ivančice, Česká republika.</t>
  </si>
  <si>
    <t>Další období účastník nevyplňuje, vyjma varianty M - sloupeček "F", pokud jsou měněny hodnoty k odvozu na skládku, ostatní data se vyplňují automaticky, tabulky jsou zobrazeny z důvodu transparentnosti výpočtu.</t>
  </si>
  <si>
    <t>V</t>
  </si>
  <si>
    <t>P</t>
  </si>
  <si>
    <t>DOP</t>
  </si>
  <si>
    <r>
      <t xml:space="preserve">Množství odpadu ke spálení (v případě varianty "M" je množství nastaveno na základě optimálního využití vyjímky dle § 157 ZoO)
</t>
    </r>
    <r>
      <rPr>
        <sz val="10"/>
        <rFont val="Arial"/>
        <family val="2"/>
      </rPr>
      <t>toto množství je pro účely VZ přednastavené jednotně, účastník je může měnit, maximálně do výše celkového množství odpadu v t za příslušný řádek</t>
    </r>
  </si>
  <si>
    <r>
      <t xml:space="preserve">CENA 
</t>
    </r>
    <r>
      <rPr>
        <sz val="10"/>
        <rFont val="Arial"/>
        <family val="2"/>
      </rPr>
      <t>(pro varianty S, Sp, M)</t>
    </r>
  </si>
  <si>
    <r>
      <t xml:space="preserve">Náklad Zadavatele za dovoz odpadu do místa odběru Poskytovatele v Kč
</t>
    </r>
    <r>
      <rPr>
        <i/>
        <sz val="10"/>
        <rFont val="Arial"/>
        <family val="2"/>
      </rPr>
      <t>(není součástí nabídky, ale má dopad na náklady životního cyklu zadavatele)</t>
    </r>
  </si>
  <si>
    <r>
      <t xml:space="preserve">Uveďte vzdálenost v km od původce odpadu do místa odběru* platí pro variantu "S" a "Sp", pro variantu "M" pak pouze pro cestu ke skládce
</t>
    </r>
    <r>
      <rPr>
        <sz val="8"/>
        <rFont val="Arial"/>
        <family val="2"/>
      </rPr>
      <t>(zadejte pouze cestu "tam", vzorec sám dopočítá cestu "zpět" násobkem "2")</t>
    </r>
  </si>
  <si>
    <t>CELKEM náklady LC za období 2024 - 2027 z pohledu Zadavatele</t>
  </si>
  <si>
    <t>CELKEM náklady LC za období 2024 -2027 z pohledu Zadavatele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</si>
</sst>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9" x14ac:knownFonts="1">
    <font>
      <sz val="10"/>
      <name val="Arial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Calibri Light"/>
      <family val="2"/>
      <charset val="238"/>
    </font>
    <font>
      <sz val="10"/>
      <name val="Calibri Light"/>
      <family val="2"/>
      <charset val="238"/>
    </font>
    <font>
      <b/>
      <sz val="16"/>
      <name val="Calibri Light"/>
      <family val="2"/>
      <charset val="238"/>
    </font>
    <font>
      <b/>
      <sz val="10"/>
      <name val="Calibri Light"/>
      <family val="2"/>
      <charset val="238"/>
    </font>
    <font>
      <sz val="14"/>
      <name val="Calibri Light"/>
      <family val="2"/>
      <charset val="238"/>
    </font>
    <font>
      <i/>
      <sz val="8"/>
      <name val="Calibri Light"/>
      <family val="2"/>
      <charset val="238"/>
    </font>
    <font>
      <i/>
      <sz val="10"/>
      <name val="Calibri Light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12"/>
      <color rgb="FFFF0000"/>
      <name val="Arial"/>
      <family val="2"/>
    </font>
    <font>
      <sz val="14"/>
      <color rgb="FFFF0000"/>
      <name val="Arial"/>
      <family val="2"/>
    </font>
    <font>
      <sz val="10"/>
      <color theme="1"/>
      <name val="Arial"/>
      <family val="2"/>
    </font>
    <font>
      <b/>
      <sz val="14"/>
      <name val="Calibri Light"/>
      <family val="2"/>
      <charset val="238"/>
    </font>
    <font>
      <b/>
      <sz val="14"/>
      <name val="Arial"/>
      <family val="2"/>
    </font>
    <font>
      <b/>
      <sz val="12"/>
      <name val="Arial"/>
      <family val="2"/>
      <charset val="238"/>
    </font>
    <font>
      <i/>
      <sz val="12"/>
      <name val="Calibri Light"/>
      <family val="2"/>
    </font>
    <font>
      <b/>
      <i/>
      <sz val="12"/>
      <name val="Calibri Light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4">
    <xf numFmtId="0" fontId="0" fillId="0" borderId="0" xfId="0"/>
    <xf numFmtId="0" fontId="1" fillId="0" borderId="0" xfId="0" applyFont="1"/>
    <xf numFmtId="0" fontId="0" fillId="0" borderId="0" xfId="0" applyAlignment="1">
      <alignment vertical="top" wrapText="1"/>
    </xf>
    <xf numFmtId="0" fontId="2" fillId="0" borderId="0" xfId="0" applyFont="1"/>
    <xf numFmtId="0" fontId="4" fillId="0" borderId="0" xfId="0" applyFont="1" applyProtection="1">
      <protection hidden="1"/>
    </xf>
    <xf numFmtId="0" fontId="4" fillId="0" borderId="0" xfId="0" applyFont="1"/>
    <xf numFmtId="0" fontId="5" fillId="0" borderId="0" xfId="0" applyFont="1" applyProtection="1">
      <protection hidden="1"/>
    </xf>
    <xf numFmtId="0" fontId="5" fillId="0" borderId="0" xfId="0" applyFont="1"/>
    <xf numFmtId="0" fontId="3" fillId="0" borderId="0" xfId="0" applyFont="1" applyAlignment="1">
      <alignment horizontal="left"/>
    </xf>
    <xf numFmtId="0" fontId="8" fillId="0" borderId="0" xfId="0" applyFont="1"/>
    <xf numFmtId="0" fontId="6" fillId="0" borderId="1" xfId="0" applyFont="1" applyBorder="1"/>
    <xf numFmtId="0" fontId="8" fillId="0" borderId="2" xfId="0" applyFont="1" applyBorder="1" applyProtection="1">
      <protection hidden="1"/>
    </xf>
    <xf numFmtId="0" fontId="6" fillId="0" borderId="3" xfId="0" applyFont="1" applyBorder="1"/>
    <xf numFmtId="0" fontId="8" fillId="0" borderId="4" xfId="0" applyFont="1" applyBorder="1" applyProtection="1">
      <protection hidden="1"/>
    </xf>
    <xf numFmtId="0" fontId="8" fillId="0" borderId="4" xfId="0" applyFont="1" applyBorder="1" applyAlignment="1" applyProtection="1">
      <alignment wrapText="1"/>
      <protection hidden="1"/>
    </xf>
    <xf numFmtId="0" fontId="6" fillId="0" borderId="5" xfId="0" applyFont="1" applyBorder="1"/>
    <xf numFmtId="0" fontId="8" fillId="0" borderId="6" xfId="0" applyFont="1" applyBorder="1" applyProtection="1">
      <protection hidden="1"/>
    </xf>
    <xf numFmtId="0" fontId="6" fillId="0" borderId="7" xfId="0" applyFont="1" applyBorder="1"/>
    <xf numFmtId="0" fontId="8" fillId="0" borderId="8" xfId="0" applyFont="1" applyBorder="1" applyProtection="1">
      <protection hidden="1"/>
    </xf>
    <xf numFmtId="0" fontId="6" fillId="0" borderId="0" xfId="0" applyFont="1"/>
    <xf numFmtId="9" fontId="9" fillId="0" borderId="0" xfId="0" applyNumberFormat="1" applyFont="1" applyAlignment="1" applyProtection="1">
      <alignment horizontal="center"/>
      <protection hidden="1"/>
    </xf>
    <xf numFmtId="0" fontId="4" fillId="0" borderId="0" xfId="0" applyFont="1" applyAlignment="1">
      <alignment vertical="top" wrapText="1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alignment wrapText="1"/>
      <protection hidden="1"/>
    </xf>
    <xf numFmtId="0" fontId="7" fillId="0" borderId="0" xfId="0" applyFont="1" applyAlignment="1">
      <alignment vertical="top"/>
    </xf>
    <xf numFmtId="0" fontId="6" fillId="0" borderId="18" xfId="0" applyFont="1" applyBorder="1" applyAlignment="1">
      <alignment vertical="top" wrapText="1"/>
    </xf>
    <xf numFmtId="0" fontId="10" fillId="0" borderId="0" xfId="0" applyFont="1" applyAlignment="1">
      <alignment horizontal="right" vertical="center"/>
    </xf>
    <xf numFmtId="0" fontId="11" fillId="0" borderId="0" xfId="0" applyFont="1"/>
    <xf numFmtId="0" fontId="13" fillId="0" borderId="0" xfId="0" applyFont="1"/>
    <xf numFmtId="0" fontId="13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center" vertical="center"/>
    </xf>
    <xf numFmtId="164" fontId="0" fillId="0" borderId="0" xfId="0" applyNumberFormat="1"/>
    <xf numFmtId="164" fontId="13" fillId="0" borderId="0" xfId="0" applyNumberFormat="1" applyFont="1"/>
    <xf numFmtId="0" fontId="13" fillId="0" borderId="0" xfId="0" applyFont="1" applyAlignment="1">
      <alignment horizontal="left"/>
    </xf>
    <xf numFmtId="0" fontId="11" fillId="0" borderId="15" xfId="0" applyFont="1" applyBorder="1"/>
    <xf numFmtId="0" fontId="0" fillId="0" borderId="17" xfId="0" applyBorder="1"/>
    <xf numFmtId="0" fontId="13" fillId="5" borderId="21" xfId="0" applyFont="1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164" fontId="14" fillId="0" borderId="0" xfId="0" applyNumberFormat="1" applyFont="1"/>
    <xf numFmtId="0" fontId="11" fillId="0" borderId="26" xfId="0" applyFont="1" applyBorder="1"/>
    <xf numFmtId="0" fontId="11" fillId="0" borderId="26" xfId="0" applyFont="1" applyBorder="1" applyAlignment="1">
      <alignment horizontal="center"/>
    </xf>
    <xf numFmtId="164" fontId="0" fillId="0" borderId="26" xfId="0" applyNumberFormat="1" applyBorder="1"/>
    <xf numFmtId="0" fontId="0" fillId="4" borderId="26" xfId="0" applyFill="1" applyBorder="1" applyAlignment="1">
      <alignment horizontal="center"/>
    </xf>
    <xf numFmtId="0" fontId="13" fillId="0" borderId="27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164" fontId="0" fillId="0" borderId="4" xfId="0" applyNumberFormat="1" applyBorder="1"/>
    <xf numFmtId="0" fontId="0" fillId="0" borderId="7" xfId="0" applyBorder="1" applyAlignment="1">
      <alignment horizontal="center"/>
    </xf>
    <xf numFmtId="0" fontId="11" fillId="0" borderId="28" xfId="0" applyFont="1" applyBorder="1"/>
    <xf numFmtId="0" fontId="11" fillId="0" borderId="28" xfId="0" applyFont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14" fillId="0" borderId="18" xfId="0" applyFont="1" applyBorder="1" applyAlignment="1">
      <alignment horizontal="center"/>
    </xf>
    <xf numFmtId="164" fontId="14" fillId="0" borderId="19" xfId="0" applyNumberFormat="1" applyFont="1" applyBorder="1"/>
    <xf numFmtId="164" fontId="14" fillId="0" borderId="20" xfId="0" applyNumberFormat="1" applyFont="1" applyBorder="1"/>
    <xf numFmtId="0" fontId="13" fillId="0" borderId="21" xfId="0" applyFont="1" applyBorder="1" applyAlignment="1">
      <alignment horizontal="center"/>
    </xf>
    <xf numFmtId="0" fontId="17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/>
    </xf>
    <xf numFmtId="164" fontId="13" fillId="0" borderId="17" xfId="0" applyNumberFormat="1" applyFont="1" applyBorder="1"/>
    <xf numFmtId="0" fontId="16" fillId="0" borderId="0" xfId="0" applyFont="1"/>
    <xf numFmtId="0" fontId="0" fillId="4" borderId="30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29" xfId="0" applyFill="1" applyBorder="1" applyAlignment="1">
      <alignment horizontal="center"/>
    </xf>
    <xf numFmtId="0" fontId="14" fillId="0" borderId="0" xfId="0" applyFont="1" applyAlignment="1">
      <alignment horizontal="left" wrapText="1"/>
    </xf>
    <xf numFmtId="0" fontId="14" fillId="0" borderId="31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164" fontId="0" fillId="6" borderId="26" xfId="0" applyNumberFormat="1" applyFill="1" applyBorder="1"/>
    <xf numFmtId="0" fontId="11" fillId="6" borderId="10" xfId="0" applyFont="1" applyFill="1" applyBorder="1" applyAlignment="1">
      <alignment horizontal="center"/>
    </xf>
    <xf numFmtId="0" fontId="11" fillId="6" borderId="26" xfId="0" applyFont="1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13" fillId="0" borderId="32" xfId="0" applyFont="1" applyBorder="1" applyAlignment="1">
      <alignment horizontal="center" vertical="center" wrapText="1"/>
    </xf>
    <xf numFmtId="0" fontId="0" fillId="6" borderId="26" xfId="0" applyFill="1" applyBorder="1"/>
    <xf numFmtId="0" fontId="13" fillId="0" borderId="33" xfId="0" applyFont="1" applyBorder="1" applyAlignment="1">
      <alignment horizontal="center"/>
    </xf>
    <xf numFmtId="0" fontId="0" fillId="4" borderId="34" xfId="0" applyFill="1" applyBorder="1" applyAlignment="1">
      <alignment horizontal="center"/>
    </xf>
    <xf numFmtId="0" fontId="0" fillId="4" borderId="35" xfId="0" applyFill="1" applyBorder="1" applyAlignment="1">
      <alignment horizontal="center"/>
    </xf>
    <xf numFmtId="0" fontId="11" fillId="6" borderId="35" xfId="0" applyFont="1" applyFill="1" applyBorder="1" applyAlignment="1">
      <alignment horizontal="center"/>
    </xf>
    <xf numFmtId="0" fontId="17" fillId="0" borderId="0" xfId="0" applyFont="1"/>
    <xf numFmtId="0" fontId="0" fillId="6" borderId="26" xfId="0" applyFill="1" applyBorder="1" applyAlignment="1">
      <alignment horizontal="center"/>
    </xf>
    <xf numFmtId="0" fontId="13" fillId="0" borderId="36" xfId="0" applyFont="1" applyBorder="1" applyAlignment="1">
      <alignment horizontal="center" vertical="center" wrapText="1"/>
    </xf>
    <xf numFmtId="0" fontId="0" fillId="6" borderId="9" xfId="0" applyFill="1" applyBorder="1" applyAlignment="1">
      <alignment horizontal="center"/>
    </xf>
    <xf numFmtId="0" fontId="11" fillId="6" borderId="37" xfId="0" applyFont="1" applyFill="1" applyBorder="1" applyAlignment="1">
      <alignment horizontal="center"/>
    </xf>
    <xf numFmtId="0" fontId="11" fillId="6" borderId="9" xfId="0" applyFont="1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164" fontId="0" fillId="0" borderId="3" xfId="0" applyNumberFormat="1" applyBorder="1"/>
    <xf numFmtId="164" fontId="0" fillId="6" borderId="28" xfId="0" applyNumberFormat="1" applyFill="1" applyBorder="1"/>
    <xf numFmtId="0" fontId="0" fillId="6" borderId="28" xfId="0" applyFill="1" applyBorder="1"/>
    <xf numFmtId="164" fontId="0" fillId="0" borderId="8" xfId="0" applyNumberFormat="1" applyBorder="1"/>
    <xf numFmtId="0" fontId="13" fillId="0" borderId="28" xfId="0" applyFont="1" applyBorder="1" applyAlignment="1">
      <alignment horizontal="center"/>
    </xf>
    <xf numFmtId="0" fontId="0" fillId="0" borderId="15" xfId="0" applyBorder="1"/>
    <xf numFmtId="0" fontId="13" fillId="0" borderId="16" xfId="0" applyFont="1" applyBorder="1" applyAlignment="1">
      <alignment horizontal="right"/>
    </xf>
    <xf numFmtId="0" fontId="13" fillId="0" borderId="16" xfId="0" applyFont="1" applyBorder="1"/>
    <xf numFmtId="164" fontId="11" fillId="0" borderId="0" xfId="0" applyNumberFormat="1" applyFont="1"/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164" fontId="14" fillId="0" borderId="17" xfId="0" applyNumberFormat="1" applyFont="1" applyBorder="1" applyAlignment="1">
      <alignment vertical="center"/>
    </xf>
    <xf numFmtId="0" fontId="0" fillId="6" borderId="21" xfId="0" applyFill="1" applyBorder="1" applyAlignment="1">
      <alignment horizontal="center"/>
    </xf>
    <xf numFmtId="0" fontId="13" fillId="6" borderId="9" xfId="0" applyFont="1" applyFill="1" applyBorder="1" applyAlignment="1">
      <alignment horizontal="center"/>
    </xf>
    <xf numFmtId="0" fontId="13" fillId="6" borderId="26" xfId="0" applyFont="1" applyFill="1" applyBorder="1" applyAlignment="1">
      <alignment horizontal="center"/>
    </xf>
    <xf numFmtId="0" fontId="13" fillId="6" borderId="28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3" fillId="6" borderId="27" xfId="0" applyFont="1" applyFill="1" applyBorder="1" applyAlignment="1">
      <alignment horizontal="center"/>
    </xf>
    <xf numFmtId="0" fontId="0" fillId="6" borderId="2" xfId="0" applyFill="1" applyBorder="1"/>
    <xf numFmtId="0" fontId="11" fillId="0" borderId="3" xfId="0" applyFont="1" applyBorder="1" applyAlignment="1">
      <alignment horizontal="center"/>
    </xf>
    <xf numFmtId="0" fontId="0" fillId="6" borderId="4" xfId="0" applyFill="1" applyBorder="1"/>
    <xf numFmtId="0" fontId="11" fillId="0" borderId="7" xfId="0" applyFont="1" applyBorder="1" applyAlignment="1">
      <alignment horizontal="center"/>
    </xf>
    <xf numFmtId="0" fontId="0" fillId="6" borderId="8" xfId="0" applyFill="1" applyBorder="1"/>
    <xf numFmtId="164" fontId="13" fillId="0" borderId="21" xfId="0" applyNumberFormat="1" applyFont="1" applyBorder="1" applyAlignment="1">
      <alignment horizontal="right" vertical="center"/>
    </xf>
    <xf numFmtId="0" fontId="6" fillId="0" borderId="39" xfId="0" applyFont="1" applyBorder="1" applyAlignment="1" applyProtection="1">
      <alignment horizontal="center" vertical="center"/>
      <protection hidden="1"/>
    </xf>
    <xf numFmtId="0" fontId="6" fillId="0" borderId="4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>
      <alignment vertical="center"/>
    </xf>
    <xf numFmtId="0" fontId="6" fillId="0" borderId="42" xfId="0" applyFont="1" applyBorder="1" applyAlignment="1" applyProtection="1">
      <alignment horizontal="center" vertical="center" wrapText="1"/>
      <protection hidden="1"/>
    </xf>
    <xf numFmtId="0" fontId="3" fillId="0" borderId="40" xfId="0" applyFont="1" applyBorder="1" applyAlignment="1" applyProtection="1">
      <alignment vertical="center"/>
      <protection hidden="1"/>
    </xf>
    <xf numFmtId="0" fontId="3" fillId="0" borderId="23" xfId="0" applyFont="1" applyBorder="1" applyAlignment="1" applyProtection="1">
      <alignment vertical="center"/>
      <protection hidden="1"/>
    </xf>
    <xf numFmtId="0" fontId="3" fillId="0" borderId="9" xfId="0" applyFont="1" applyBorder="1" applyAlignment="1" applyProtection="1">
      <alignment vertical="center" wrapText="1"/>
      <protection hidden="1"/>
    </xf>
    <xf numFmtId="0" fontId="3" fillId="0" borderId="37" xfId="0" applyFont="1" applyBorder="1" applyAlignment="1" applyProtection="1">
      <alignment vertical="center" wrapText="1"/>
      <protection hidden="1"/>
    </xf>
    <xf numFmtId="9" fontId="3" fillId="0" borderId="10" xfId="0" applyNumberFormat="1" applyFont="1" applyBorder="1" applyAlignment="1" applyProtection="1">
      <alignment vertical="center" wrapText="1"/>
      <protection hidden="1"/>
    </xf>
    <xf numFmtId="0" fontId="11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45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vertical="center"/>
      <protection hidden="1"/>
    </xf>
    <xf numFmtId="164" fontId="23" fillId="0" borderId="20" xfId="0" applyNumberFormat="1" applyFont="1" applyBorder="1" applyAlignment="1">
      <alignment horizontal="center" vertical="center"/>
    </xf>
    <xf numFmtId="0" fontId="25" fillId="0" borderId="16" xfId="0" applyFont="1" applyBorder="1" applyAlignment="1">
      <alignment vertical="center"/>
    </xf>
    <xf numFmtId="0" fontId="23" fillId="0" borderId="18" xfId="0" applyFont="1" applyBorder="1" applyAlignment="1" applyProtection="1">
      <alignment horizontal="center" vertical="center"/>
      <protection hidden="1"/>
    </xf>
    <xf numFmtId="0" fontId="6" fillId="0" borderId="48" xfId="0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164" fontId="3" fillId="7" borderId="47" xfId="0" applyNumberFormat="1" applyFont="1" applyFill="1" applyBorder="1" applyAlignment="1">
      <alignment horizontal="center" vertical="center"/>
    </xf>
    <xf numFmtId="164" fontId="3" fillId="7" borderId="2" xfId="0" applyNumberFormat="1" applyFont="1" applyFill="1" applyBorder="1" applyAlignment="1">
      <alignment horizontal="center" vertical="center"/>
    </xf>
    <xf numFmtId="164" fontId="26" fillId="7" borderId="4" xfId="0" applyNumberFormat="1" applyFont="1" applyFill="1" applyBorder="1" applyAlignment="1">
      <alignment horizontal="center" vertical="center"/>
    </xf>
    <xf numFmtId="164" fontId="27" fillId="7" borderId="49" xfId="0" applyNumberFormat="1" applyFont="1" applyFill="1" applyBorder="1" applyAlignment="1">
      <alignment horizontal="center" vertical="center"/>
    </xf>
    <xf numFmtId="164" fontId="27" fillId="7" borderId="4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6" borderId="37" xfId="0" applyFill="1" applyBorder="1" applyAlignment="1">
      <alignment horizontal="center"/>
    </xf>
    <xf numFmtId="0" fontId="13" fillId="0" borderId="27" xfId="0" applyFont="1" applyBorder="1" applyAlignment="1">
      <alignment vertical="center"/>
    </xf>
    <xf numFmtId="0" fontId="17" fillId="6" borderId="21" xfId="0" applyFont="1" applyFill="1" applyBorder="1" applyAlignment="1">
      <alignment horizontal="center"/>
    </xf>
    <xf numFmtId="164" fontId="11" fillId="0" borderId="26" xfId="0" applyNumberFormat="1" applyFont="1" applyBorder="1"/>
    <xf numFmtId="164" fontId="11" fillId="0" borderId="30" xfId="0" applyNumberFormat="1" applyFont="1" applyBorder="1"/>
    <xf numFmtId="0" fontId="11" fillId="4" borderId="0" xfId="0" applyFont="1" applyFill="1" applyAlignment="1">
      <alignment vertical="center" wrapText="1"/>
    </xf>
    <xf numFmtId="0" fontId="15" fillId="4" borderId="0" xfId="0" applyFont="1" applyFill="1" applyAlignment="1">
      <alignment horizontal="center" vertical="center" wrapText="1"/>
    </xf>
    <xf numFmtId="0" fontId="13" fillId="0" borderId="15" xfId="0" applyFont="1" applyBorder="1"/>
    <xf numFmtId="0" fontId="0" fillId="0" borderId="16" xfId="0" applyBorder="1"/>
    <xf numFmtId="0" fontId="0" fillId="5" borderId="21" xfId="0" applyFill="1" applyBorder="1"/>
    <xf numFmtId="0" fontId="0" fillId="4" borderId="27" xfId="0" applyFill="1" applyBorder="1" applyAlignment="1">
      <alignment horizontal="center"/>
    </xf>
    <xf numFmtId="0" fontId="13" fillId="5" borderId="53" xfId="0" applyFont="1" applyFill="1" applyBorder="1" applyAlignment="1">
      <alignment horizontal="center"/>
    </xf>
    <xf numFmtId="0" fontId="0" fillId="6" borderId="51" xfId="0" applyFill="1" applyBorder="1" applyAlignment="1">
      <alignment horizontal="center"/>
    </xf>
    <xf numFmtId="0" fontId="11" fillId="0" borderId="29" xfId="0" applyFont="1" applyBorder="1"/>
    <xf numFmtId="0" fontId="11" fillId="0" borderId="29" xfId="0" applyFont="1" applyBorder="1" applyAlignment="1">
      <alignment horizontal="center"/>
    </xf>
    <xf numFmtId="0" fontId="13" fillId="6" borderId="29" xfId="0" applyFont="1" applyFill="1" applyBorder="1" applyAlignment="1">
      <alignment horizontal="center"/>
    </xf>
    <xf numFmtId="0" fontId="0" fillId="4" borderId="38" xfId="0" applyFill="1" applyBorder="1" applyAlignment="1">
      <alignment horizontal="center"/>
    </xf>
    <xf numFmtId="0" fontId="11" fillId="0" borderId="27" xfId="0" applyFont="1" applyBorder="1"/>
    <xf numFmtId="0" fontId="11" fillId="0" borderId="27" xfId="0" applyFont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54" xfId="0" applyFill="1" applyBorder="1" applyAlignment="1">
      <alignment horizontal="center"/>
    </xf>
    <xf numFmtId="0" fontId="11" fillId="0" borderId="30" xfId="0" applyFont="1" applyBorder="1"/>
    <xf numFmtId="0" fontId="11" fillId="0" borderId="30" xfId="0" applyFont="1" applyBorder="1" applyAlignment="1">
      <alignment horizontal="center"/>
    </xf>
    <xf numFmtId="0" fontId="13" fillId="0" borderId="30" xfId="0" applyFont="1" applyBorder="1" applyAlignment="1">
      <alignment horizontal="center"/>
    </xf>
    <xf numFmtId="0" fontId="13" fillId="6" borderId="30" xfId="0" applyFont="1" applyFill="1" applyBorder="1" applyAlignment="1">
      <alignment horizontal="center"/>
    </xf>
    <xf numFmtId="0" fontId="11" fillId="6" borderId="46" xfId="0" applyFont="1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4" borderId="55" xfId="0" applyFill="1" applyBorder="1" applyAlignment="1">
      <alignment horizontal="center"/>
    </xf>
    <xf numFmtId="0" fontId="11" fillId="4" borderId="30" xfId="0" applyFont="1" applyFill="1" applyBorder="1" applyAlignment="1">
      <alignment horizontal="center"/>
    </xf>
    <xf numFmtId="0" fontId="11" fillId="4" borderId="26" xfId="0" applyFont="1" applyFill="1" applyBorder="1" applyAlignment="1">
      <alignment horizontal="center"/>
    </xf>
    <xf numFmtId="0" fontId="11" fillId="4" borderId="29" xfId="0" applyFont="1" applyFill="1" applyBorder="1" applyAlignment="1">
      <alignment horizontal="center"/>
    </xf>
    <xf numFmtId="0" fontId="11" fillId="4" borderId="28" xfId="0" applyFont="1" applyFill="1" applyBorder="1" applyAlignment="1">
      <alignment horizontal="center"/>
    </xf>
    <xf numFmtId="0" fontId="13" fillId="4" borderId="30" xfId="0" applyFont="1" applyFill="1" applyBorder="1" applyAlignment="1">
      <alignment horizontal="center"/>
    </xf>
    <xf numFmtId="0" fontId="13" fillId="4" borderId="26" xfId="0" applyFont="1" applyFill="1" applyBorder="1" applyAlignment="1">
      <alignment horizontal="center"/>
    </xf>
    <xf numFmtId="0" fontId="13" fillId="4" borderId="29" xfId="0" applyFont="1" applyFill="1" applyBorder="1" applyAlignment="1">
      <alignment horizontal="center"/>
    </xf>
    <xf numFmtId="0" fontId="13" fillId="4" borderId="28" xfId="0" applyFont="1" applyFill="1" applyBorder="1" applyAlignment="1">
      <alignment horizontal="center"/>
    </xf>
    <xf numFmtId="0" fontId="13" fillId="4" borderId="27" xfId="0" applyFont="1" applyFill="1" applyBorder="1" applyAlignment="1">
      <alignment horizontal="center"/>
    </xf>
    <xf numFmtId="0" fontId="13" fillId="4" borderId="12" xfId="0" applyFont="1" applyFill="1" applyBorder="1" applyAlignment="1">
      <alignment horizontal="center"/>
    </xf>
    <xf numFmtId="0" fontId="13" fillId="4" borderId="10" xfId="0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0" fontId="13" fillId="4" borderId="47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0" borderId="12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13" fillId="0" borderId="56" xfId="0" applyFont="1" applyBorder="1" applyAlignment="1">
      <alignment horizontal="center" vertical="center"/>
    </xf>
    <xf numFmtId="0" fontId="13" fillId="3" borderId="45" xfId="0" applyFont="1" applyFill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3" fillId="0" borderId="2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6" borderId="33" xfId="0" applyFont="1" applyFill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3" fillId="0" borderId="11" xfId="0" applyFont="1" applyBorder="1" applyAlignment="1" applyProtection="1">
      <alignment horizontal="left" vertical="center" wrapText="1" indent="1"/>
      <protection hidden="1"/>
    </xf>
    <xf numFmtId="0" fontId="3" fillId="0" borderId="52" xfId="0" applyFont="1" applyBorder="1" applyAlignment="1" applyProtection="1">
      <alignment horizontal="left" vertical="center" wrapText="1" indent="1"/>
      <protection hidden="1"/>
    </xf>
    <xf numFmtId="0" fontId="3" fillId="0" borderId="12" xfId="0" applyFont="1" applyBorder="1" applyAlignment="1" applyProtection="1">
      <alignment horizontal="left" vertical="center" wrapText="1" indent="1"/>
      <protection hidden="1"/>
    </xf>
    <xf numFmtId="0" fontId="3" fillId="0" borderId="13" xfId="0" applyFont="1" applyBorder="1" applyAlignment="1" applyProtection="1">
      <alignment horizontal="left" vertical="center" wrapText="1"/>
      <protection hidden="1"/>
    </xf>
    <xf numFmtId="0" fontId="3" fillId="0" borderId="44" xfId="0" applyFont="1" applyBorder="1" applyAlignment="1" applyProtection="1">
      <alignment horizontal="left" vertical="center" wrapText="1"/>
      <protection hidden="1"/>
    </xf>
    <xf numFmtId="0" fontId="3" fillId="0" borderId="14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5" fillId="0" borderId="15" xfId="0" applyFont="1" applyBorder="1" applyAlignment="1" applyProtection="1">
      <alignment horizontal="center" vertical="center"/>
      <protection hidden="1"/>
    </xf>
    <xf numFmtId="0" fontId="5" fillId="0" borderId="16" xfId="0" applyFont="1" applyBorder="1" applyAlignment="1" applyProtection="1">
      <alignment horizontal="center" vertical="center"/>
      <protection hidden="1"/>
    </xf>
    <xf numFmtId="0" fontId="5" fillId="0" borderId="17" xfId="0" applyFont="1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5" fillId="0" borderId="20" xfId="0" applyFont="1" applyBorder="1" applyAlignment="1" applyProtection="1">
      <alignment horizontal="center" vertical="center" wrapText="1"/>
      <protection hidden="1"/>
    </xf>
    <xf numFmtId="14" fontId="3" fillId="2" borderId="13" xfId="0" applyNumberFormat="1" applyFont="1" applyFill="1" applyBorder="1" applyAlignment="1">
      <alignment horizontal="left" wrapText="1"/>
    </xf>
    <xf numFmtId="14" fontId="3" fillId="2" borderId="14" xfId="0" applyNumberFormat="1" applyFont="1" applyFill="1" applyBorder="1" applyAlignment="1">
      <alignment horizontal="left" wrapText="1"/>
    </xf>
    <xf numFmtId="0" fontId="3" fillId="0" borderId="34" xfId="0" applyFont="1" applyBorder="1" applyAlignment="1" applyProtection="1">
      <alignment horizontal="left" vertical="center" wrapText="1" indent="1"/>
      <protection hidden="1"/>
    </xf>
    <xf numFmtId="0" fontId="3" fillId="0" borderId="46" xfId="0" applyFont="1" applyBorder="1" applyAlignment="1" applyProtection="1">
      <alignment horizontal="left" vertical="center" wrapText="1" indent="1"/>
      <protection hidden="1"/>
    </xf>
    <xf numFmtId="0" fontId="3" fillId="0" borderId="35" xfId="0" applyFont="1" applyBorder="1" applyAlignment="1" applyProtection="1">
      <alignment horizontal="left" vertical="center" wrapText="1" indent="1"/>
      <protection hidden="1"/>
    </xf>
    <xf numFmtId="0" fontId="3" fillId="0" borderId="38" xfId="0" applyFont="1" applyBorder="1" applyAlignment="1" applyProtection="1">
      <alignment horizontal="left" vertical="center" wrapText="1"/>
      <protection hidden="1"/>
    </xf>
    <xf numFmtId="0" fontId="3" fillId="0" borderId="50" xfId="0" applyFont="1" applyBorder="1" applyAlignment="1" applyProtection="1">
      <alignment horizontal="left" vertical="center" wrapText="1"/>
      <protection hidden="1"/>
    </xf>
    <xf numFmtId="0" fontId="3" fillId="0" borderId="51" xfId="0" applyFont="1" applyBorder="1" applyAlignment="1" applyProtection="1">
      <alignment horizontal="left" vertical="center" wrapText="1"/>
      <protection hidden="1"/>
    </xf>
    <xf numFmtId="0" fontId="10" fillId="0" borderId="0" xfId="0" applyFont="1" applyAlignment="1">
      <alignment horizontal="right"/>
    </xf>
    <xf numFmtId="0" fontId="5" fillId="2" borderId="11" xfId="0" applyFont="1" applyFill="1" applyBorder="1" applyAlignment="1">
      <alignment horizontal="left" wrapText="1"/>
    </xf>
    <xf numFmtId="0" fontId="5" fillId="2" borderId="12" xfId="0" applyFont="1" applyFill="1" applyBorder="1" applyAlignment="1">
      <alignment horizontal="left" wrapText="1"/>
    </xf>
    <xf numFmtId="0" fontId="3" fillId="2" borderId="9" xfId="0" applyFont="1" applyFill="1" applyBorder="1" applyAlignment="1">
      <alignment horizontal="left" wrapText="1"/>
    </xf>
    <xf numFmtId="0" fontId="3" fillId="2" borderId="10" xfId="0" applyFont="1" applyFill="1" applyBorder="1" applyAlignment="1">
      <alignment horizontal="left" wrapText="1"/>
    </xf>
    <xf numFmtId="49" fontId="3" fillId="2" borderId="9" xfId="0" applyNumberFormat="1" applyFont="1" applyFill="1" applyBorder="1" applyAlignment="1">
      <alignment horizontal="left" wrapText="1"/>
    </xf>
    <xf numFmtId="49" fontId="3" fillId="2" borderId="10" xfId="0" applyNumberFormat="1" applyFont="1" applyFill="1" applyBorder="1" applyAlignment="1">
      <alignment horizontal="left" wrapText="1"/>
    </xf>
    <xf numFmtId="0" fontId="11" fillId="5" borderId="15" xfId="0" applyFont="1" applyFill="1" applyBorder="1" applyAlignment="1">
      <alignment horizontal="center" vertical="center"/>
    </xf>
    <xf numFmtId="0" fontId="11" fillId="5" borderId="16" xfId="0" applyFont="1" applyFill="1" applyBorder="1" applyAlignment="1">
      <alignment horizontal="center" vertical="center"/>
    </xf>
    <xf numFmtId="0" fontId="11" fillId="5" borderId="17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left" vertical="center" wrapText="1"/>
    </xf>
    <xf numFmtId="0" fontId="14" fillId="3" borderId="16" xfId="0" applyFont="1" applyFill="1" applyBorder="1" applyAlignment="1">
      <alignment horizontal="left" vertical="center" wrapText="1"/>
    </xf>
    <xf numFmtId="0" fontId="14" fillId="3" borderId="17" xfId="0" applyFont="1" applyFill="1" applyBorder="1" applyAlignment="1">
      <alignment horizontal="left" vertical="center" wrapText="1"/>
    </xf>
    <xf numFmtId="0" fontId="11" fillId="5" borderId="15" xfId="0" applyFont="1" applyFill="1" applyBorder="1" applyAlignment="1">
      <alignment horizontal="center"/>
    </xf>
    <xf numFmtId="0" fontId="11" fillId="5" borderId="16" xfId="0" applyFont="1" applyFill="1" applyBorder="1" applyAlignment="1">
      <alignment horizontal="center"/>
    </xf>
    <xf numFmtId="0" fontId="11" fillId="5" borderId="17" xfId="0" applyFont="1" applyFill="1" applyBorder="1" applyAlignment="1">
      <alignment horizontal="center"/>
    </xf>
    <xf numFmtId="0" fontId="23" fillId="0" borderId="25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5" xfId="0" applyFont="1" applyBorder="1" applyAlignment="1" applyProtection="1">
      <alignment horizontal="center" vertical="center" wrapText="1"/>
      <protection hidden="1"/>
    </xf>
    <xf numFmtId="0" fontId="23" fillId="0" borderId="16" xfId="0" applyFont="1" applyBorder="1" applyAlignment="1" applyProtection="1">
      <alignment horizontal="center" vertical="center" wrapText="1"/>
      <protection hidden="1"/>
    </xf>
    <xf numFmtId="0" fontId="23" fillId="0" borderId="17" xfId="0" applyFont="1" applyBorder="1" applyAlignment="1" applyProtection="1">
      <alignment horizontal="center" vertical="center" wrapText="1"/>
      <protection hidden="1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4" borderId="15" xfId="0" applyFont="1" applyFill="1" applyBorder="1" applyAlignment="1">
      <alignment horizontal="center" vertical="center"/>
    </xf>
    <xf numFmtId="0" fontId="24" fillId="4" borderId="16" xfId="0" applyFont="1" applyFill="1" applyBorder="1" applyAlignment="1">
      <alignment horizontal="center" vertical="center"/>
    </xf>
    <xf numFmtId="0" fontId="24" fillId="4" borderId="17" xfId="0" applyFont="1" applyFill="1" applyBorder="1" applyAlignment="1">
      <alignment horizontal="center" vertical="center"/>
    </xf>
    <xf numFmtId="0" fontId="28" fillId="0" borderId="0" xfId="0" applyFont="1" applyAlignment="1">
      <alignment horizontal="center" wrapText="1"/>
    </xf>
    <xf numFmtId="0" fontId="11" fillId="0" borderId="25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3" fillId="0" borderId="17" xfId="0" applyFont="1" applyBorder="1" applyAlignment="1">
      <alignment horizontal="center"/>
    </xf>
  </cellXfs>
  <cellStyles count="1">
    <cellStyle name="Normální" xfId="0" builtinId="0"/>
  </cellStyles>
  <dxfs count="2">
    <dxf>
      <font>
        <color theme="0"/>
      </font>
    </dxf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J42"/>
  <sheetViews>
    <sheetView view="pageBreakPreview" zoomScale="80" zoomScaleNormal="80" zoomScaleSheetLayoutView="80" zoomScalePageLayoutView="50" workbookViewId="0">
      <selection activeCell="B19" sqref="B19:D19"/>
    </sheetView>
  </sheetViews>
  <sheetFormatPr baseColWidth="10" defaultColWidth="8.83203125" defaultRowHeight="13" x14ac:dyDescent="0.15"/>
  <cols>
    <col min="1" max="1" width="27" bestFit="1" customWidth="1"/>
    <col min="2" max="2" width="51.83203125" customWidth="1"/>
    <col min="3" max="3" width="12.6640625" customWidth="1"/>
    <col min="4" max="4" width="33" customWidth="1"/>
    <col min="5" max="5" width="22.33203125" customWidth="1"/>
    <col min="6" max="6" width="20.5" customWidth="1"/>
    <col min="7" max="7" width="10.83203125" customWidth="1"/>
    <col min="8" max="8" width="21.1640625" customWidth="1"/>
    <col min="9" max="9" width="14" customWidth="1"/>
  </cols>
  <sheetData>
    <row r="1" spans="1:7" ht="16" x14ac:dyDescent="0.2">
      <c r="A1" s="3"/>
      <c r="E1" s="26"/>
    </row>
    <row r="2" spans="1:7" ht="17" thickBot="1" x14ac:dyDescent="0.25">
      <c r="A2" s="1"/>
      <c r="D2" s="236"/>
      <c r="E2" s="236"/>
      <c r="F2" s="236"/>
    </row>
    <row r="3" spans="1:7" ht="32.25" customHeight="1" thickBot="1" x14ac:dyDescent="0.3">
      <c r="A3" s="223" t="s">
        <v>17</v>
      </c>
      <c r="B3" s="224"/>
      <c r="C3" s="224"/>
      <c r="D3" s="224"/>
      <c r="E3" s="224"/>
      <c r="F3" s="225"/>
      <c r="G3" s="6"/>
    </row>
    <row r="4" spans="1:7" ht="14" x14ac:dyDescent="0.2">
      <c r="A4" s="4"/>
      <c r="B4" s="4"/>
      <c r="C4" s="4"/>
      <c r="D4" s="5"/>
      <c r="E4" s="5"/>
      <c r="F4" s="5"/>
      <c r="G4" s="5"/>
    </row>
    <row r="5" spans="1:7" ht="21" x14ac:dyDescent="0.25">
      <c r="A5" s="4"/>
      <c r="B5" s="6"/>
      <c r="C5" s="6"/>
      <c r="D5" s="5"/>
      <c r="E5" s="5"/>
      <c r="F5" s="5"/>
      <c r="G5" s="5"/>
    </row>
    <row r="6" spans="1:7" ht="15.75" customHeight="1" thickBot="1" x14ac:dyDescent="0.3">
      <c r="A6" s="5"/>
      <c r="B6" s="7"/>
      <c r="C6" s="7"/>
      <c r="D6" s="5"/>
      <c r="E6" s="5"/>
      <c r="F6" s="5"/>
      <c r="G6" s="5"/>
    </row>
    <row r="7" spans="1:7" ht="48" customHeight="1" thickBot="1" x14ac:dyDescent="0.2">
      <c r="A7" s="25" t="s">
        <v>7</v>
      </c>
      <c r="B7" s="226" t="s">
        <v>18</v>
      </c>
      <c r="C7" s="226"/>
      <c r="D7" s="226"/>
      <c r="E7" s="226"/>
      <c r="F7" s="227"/>
      <c r="G7" s="24"/>
    </row>
    <row r="8" spans="1:7" ht="36" customHeight="1" thickBot="1" x14ac:dyDescent="0.25">
      <c r="A8" s="5"/>
      <c r="B8" s="8"/>
      <c r="C8" s="8"/>
      <c r="D8" s="9" t="s">
        <v>0</v>
      </c>
      <c r="E8" s="9"/>
      <c r="F8" s="9"/>
      <c r="G8" s="5"/>
    </row>
    <row r="9" spans="1:7" ht="27.75" customHeight="1" x14ac:dyDescent="0.25">
      <c r="A9" s="10" t="s">
        <v>9</v>
      </c>
      <c r="B9" s="237"/>
      <c r="C9" s="238"/>
      <c r="D9" s="11" t="s">
        <v>11</v>
      </c>
      <c r="E9" s="22"/>
      <c r="F9" s="22"/>
      <c r="G9" s="5"/>
    </row>
    <row r="10" spans="1:7" ht="27.75" customHeight="1" x14ac:dyDescent="0.2">
      <c r="A10" s="12" t="s">
        <v>1</v>
      </c>
      <c r="B10" s="239"/>
      <c r="C10" s="240"/>
      <c r="D10" s="13" t="s">
        <v>12</v>
      </c>
      <c r="E10" s="22"/>
      <c r="F10" s="22"/>
      <c r="G10" s="5"/>
    </row>
    <row r="11" spans="1:7" ht="27.75" customHeight="1" x14ac:dyDescent="0.2">
      <c r="A11" s="12" t="s">
        <v>8</v>
      </c>
      <c r="B11" s="241"/>
      <c r="C11" s="242"/>
      <c r="D11" s="14" t="s">
        <v>13</v>
      </c>
      <c r="E11" s="23"/>
      <c r="F11" s="23"/>
      <c r="G11" s="5"/>
    </row>
    <row r="12" spans="1:7" ht="27.75" customHeight="1" x14ac:dyDescent="0.2">
      <c r="A12" s="12" t="s">
        <v>5</v>
      </c>
      <c r="B12" s="241"/>
      <c r="C12" s="242"/>
      <c r="D12" s="14" t="s">
        <v>14</v>
      </c>
      <c r="E12" s="23"/>
      <c r="F12" s="23"/>
      <c r="G12" s="5"/>
    </row>
    <row r="13" spans="1:7" ht="27.75" customHeight="1" x14ac:dyDescent="0.2">
      <c r="A13" s="12" t="s">
        <v>2</v>
      </c>
      <c r="B13" s="239"/>
      <c r="C13" s="240"/>
      <c r="D13" s="13" t="s">
        <v>15</v>
      </c>
      <c r="E13" s="22"/>
      <c r="F13" s="22"/>
      <c r="G13" s="5"/>
    </row>
    <row r="14" spans="1:7" ht="27.75" customHeight="1" x14ac:dyDescent="0.2">
      <c r="A14" s="15" t="s">
        <v>19</v>
      </c>
      <c r="B14" s="239"/>
      <c r="C14" s="240"/>
      <c r="D14" s="16" t="s">
        <v>16</v>
      </c>
      <c r="E14" s="22"/>
      <c r="F14" s="22"/>
      <c r="G14" s="5"/>
    </row>
    <row r="15" spans="1:7" ht="27.75" customHeight="1" thickBot="1" x14ac:dyDescent="0.25">
      <c r="A15" s="17" t="s">
        <v>3</v>
      </c>
      <c r="B15" s="228"/>
      <c r="C15" s="229"/>
      <c r="D15" s="18" t="s">
        <v>4</v>
      </c>
      <c r="E15" s="22"/>
      <c r="F15" s="22"/>
      <c r="G15" s="5"/>
    </row>
    <row r="16" spans="1:7" ht="29.25" customHeight="1" thickBot="1" x14ac:dyDescent="0.25">
      <c r="A16" s="19"/>
      <c r="B16" s="8"/>
      <c r="C16" s="8"/>
      <c r="D16" s="5"/>
      <c r="E16" s="5"/>
      <c r="F16" s="5"/>
      <c r="G16" s="5"/>
    </row>
    <row r="17" spans="1:10" ht="29.25" customHeight="1" thickBot="1" x14ac:dyDescent="0.2">
      <c r="A17" s="116" t="s">
        <v>94</v>
      </c>
      <c r="B17" s="122" t="s">
        <v>95</v>
      </c>
      <c r="C17" s="123"/>
      <c r="D17" s="123"/>
      <c r="E17" s="117" t="s">
        <v>96</v>
      </c>
      <c r="F17" s="118"/>
    </row>
    <row r="18" spans="1:10" ht="45" customHeight="1" thickBot="1" x14ac:dyDescent="0.2">
      <c r="A18" s="135" t="s">
        <v>105</v>
      </c>
      <c r="B18" s="134" t="s">
        <v>135</v>
      </c>
      <c r="C18" s="132"/>
      <c r="D18" s="132"/>
      <c r="E18" s="133">
        <f>vypocet_LC!S99</f>
        <v>0</v>
      </c>
      <c r="F18" s="143" t="s">
        <v>111</v>
      </c>
    </row>
    <row r="19" spans="1:10" ht="61" customHeight="1" x14ac:dyDescent="0.15">
      <c r="A19" s="131" t="s">
        <v>108</v>
      </c>
      <c r="B19" s="230" t="s">
        <v>106</v>
      </c>
      <c r="C19" s="231"/>
      <c r="D19" s="232"/>
      <c r="E19" s="138">
        <f>vypocet_LC!S32</f>
        <v>0</v>
      </c>
      <c r="F19" s="120" t="s">
        <v>99</v>
      </c>
    </row>
    <row r="20" spans="1:10" ht="23" customHeight="1" x14ac:dyDescent="0.15">
      <c r="A20" s="131"/>
      <c r="B20" s="124" t="s">
        <v>97</v>
      </c>
      <c r="C20" s="125"/>
      <c r="D20" s="126">
        <v>0.21</v>
      </c>
      <c r="E20" s="140">
        <f>D20*E19</f>
        <v>0</v>
      </c>
      <c r="F20" s="120" t="s">
        <v>99</v>
      </c>
    </row>
    <row r="21" spans="1:10" ht="27" customHeight="1" thickBot="1" x14ac:dyDescent="0.2">
      <c r="A21" s="136"/>
      <c r="B21" s="233" t="s">
        <v>98</v>
      </c>
      <c r="C21" s="234"/>
      <c r="D21" s="235"/>
      <c r="E21" s="141">
        <f>E19+E20</f>
        <v>0</v>
      </c>
      <c r="F21" s="120" t="s">
        <v>99</v>
      </c>
    </row>
    <row r="22" spans="1:10" ht="72" customHeight="1" x14ac:dyDescent="0.15">
      <c r="A22" s="137" t="s">
        <v>109</v>
      </c>
      <c r="B22" s="215" t="s">
        <v>107</v>
      </c>
      <c r="C22" s="216"/>
      <c r="D22" s="217"/>
      <c r="E22" s="139">
        <f>vypocet_LC!S102</f>
        <v>0</v>
      </c>
      <c r="F22" s="120" t="s">
        <v>99</v>
      </c>
    </row>
    <row r="23" spans="1:10" ht="29.25" customHeight="1" x14ac:dyDescent="0.15">
      <c r="A23" s="119"/>
      <c r="B23" s="124" t="s">
        <v>97</v>
      </c>
      <c r="C23" s="125"/>
      <c r="D23" s="126">
        <v>0.21</v>
      </c>
      <c r="E23" s="140">
        <f>D23*E22</f>
        <v>0</v>
      </c>
      <c r="F23" s="120" t="s">
        <v>99</v>
      </c>
    </row>
    <row r="24" spans="1:10" ht="29.25" customHeight="1" thickBot="1" x14ac:dyDescent="0.2">
      <c r="A24" s="121"/>
      <c r="B24" s="218" t="s">
        <v>98</v>
      </c>
      <c r="C24" s="219"/>
      <c r="D24" s="220"/>
      <c r="E24" s="142">
        <f>E22+E23</f>
        <v>0</v>
      </c>
      <c r="F24" s="120" t="s">
        <v>99</v>
      </c>
    </row>
    <row r="25" spans="1:10" ht="29.25" customHeight="1" x14ac:dyDescent="0.2">
      <c r="A25" s="19"/>
      <c r="B25" s="8"/>
      <c r="C25" s="8"/>
      <c r="D25" s="5"/>
      <c r="E25" s="5">
        <f>vypocet_LC!S99</f>
        <v>0</v>
      </c>
      <c r="F25" s="5"/>
      <c r="G25" s="5"/>
    </row>
    <row r="26" spans="1:10" ht="29.25" customHeight="1" x14ac:dyDescent="0.2">
      <c r="A26" s="19"/>
      <c r="B26" s="8"/>
      <c r="C26" s="8"/>
      <c r="D26" s="5"/>
      <c r="E26" s="5"/>
      <c r="F26" s="5"/>
      <c r="G26" s="5"/>
    </row>
    <row r="27" spans="1:10" ht="30" customHeight="1" x14ac:dyDescent="0.2">
      <c r="A27" s="21"/>
      <c r="B27" s="21"/>
      <c r="C27" s="21"/>
      <c r="D27" s="21"/>
      <c r="E27" s="21"/>
      <c r="F27" s="21"/>
      <c r="G27" s="20"/>
      <c r="J27" s="1"/>
    </row>
    <row r="28" spans="1:10" ht="30" customHeight="1" x14ac:dyDescent="0.2">
      <c r="A28" s="222" t="s">
        <v>6</v>
      </c>
      <c r="B28" s="222"/>
      <c r="C28" s="222"/>
      <c r="D28" s="222"/>
      <c r="E28" s="222"/>
      <c r="F28" s="222"/>
      <c r="G28" s="222"/>
      <c r="J28" s="1"/>
    </row>
    <row r="29" spans="1:10" ht="30" customHeight="1" x14ac:dyDescent="0.2">
      <c r="A29" s="21"/>
      <c r="B29" s="21"/>
      <c r="C29" s="21"/>
      <c r="D29" s="21"/>
      <c r="E29" s="21"/>
      <c r="F29" s="21"/>
      <c r="G29" s="5"/>
      <c r="J29" s="1"/>
    </row>
    <row r="30" spans="1:10" ht="30" customHeight="1" x14ac:dyDescent="0.2">
      <c r="A30" s="221" t="s">
        <v>10</v>
      </c>
      <c r="B30" s="221"/>
      <c r="C30" s="21"/>
      <c r="D30" s="21"/>
      <c r="E30" s="21"/>
      <c r="F30" s="21"/>
      <c r="G30" s="5"/>
      <c r="J30" s="1"/>
    </row>
    <row r="31" spans="1:10" ht="19.5" customHeight="1" x14ac:dyDescent="0.2">
      <c r="J31" s="1"/>
    </row>
    <row r="32" spans="1:10" ht="14.25" customHeight="1" x14ac:dyDescent="0.2">
      <c r="J32" s="1"/>
    </row>
    <row r="33" spans="1:6" ht="15" customHeight="1" x14ac:dyDescent="0.15"/>
    <row r="38" spans="1:6" x14ac:dyDescent="0.15">
      <c r="A38" s="2"/>
      <c r="B38" s="2"/>
      <c r="C38" s="2"/>
      <c r="D38" s="2"/>
      <c r="E38" s="2"/>
      <c r="F38" s="2"/>
    </row>
    <row r="39" spans="1:6" x14ac:dyDescent="0.15">
      <c r="A39" s="2"/>
      <c r="B39" s="2"/>
      <c r="C39" s="2"/>
      <c r="D39" s="2"/>
      <c r="E39" s="2"/>
      <c r="F39" s="2"/>
    </row>
    <row r="40" spans="1:6" x14ac:dyDescent="0.15">
      <c r="A40" s="2"/>
      <c r="B40" s="2"/>
      <c r="C40" s="2"/>
      <c r="D40" s="2"/>
      <c r="E40" s="2"/>
      <c r="F40" s="2"/>
    </row>
    <row r="41" spans="1:6" x14ac:dyDescent="0.15">
      <c r="A41" s="2"/>
      <c r="B41" s="2"/>
      <c r="C41" s="2"/>
      <c r="D41" s="2"/>
      <c r="E41" s="2"/>
      <c r="F41" s="2"/>
    </row>
    <row r="42" spans="1:6" x14ac:dyDescent="0.15">
      <c r="A42" s="2"/>
      <c r="B42" s="2"/>
      <c r="C42" s="2"/>
      <c r="D42" s="2"/>
      <c r="E42" s="2"/>
      <c r="F42" s="2"/>
    </row>
  </sheetData>
  <protectedRanges>
    <protectedRange sqref="B9:C15 A38:F42 A53:F58 A27:F30" name="Oblast3"/>
    <protectedRange sqref="A27:F30 A38:F42" name="Oblast2"/>
    <protectedRange sqref="B9:C15" name="Oblast1"/>
    <protectedRange sqref="E22:E23 E19:E20" name="Oblast3_1"/>
    <protectedRange sqref="E24 E21" name="Oblast3_1_1"/>
  </protectedRanges>
  <mergeCells count="16">
    <mergeCell ref="D2:F2"/>
    <mergeCell ref="B9:C9"/>
    <mergeCell ref="B13:C13"/>
    <mergeCell ref="B12:C12"/>
    <mergeCell ref="B14:C14"/>
    <mergeCell ref="B10:C10"/>
    <mergeCell ref="B11:C11"/>
    <mergeCell ref="B22:D22"/>
    <mergeCell ref="B24:D24"/>
    <mergeCell ref="A30:B30"/>
    <mergeCell ref="A28:G28"/>
    <mergeCell ref="A3:F3"/>
    <mergeCell ref="B7:F7"/>
    <mergeCell ref="B15:C15"/>
    <mergeCell ref="B19:D19"/>
    <mergeCell ref="B21:D21"/>
  </mergeCells>
  <phoneticPr fontId="0" type="noConversion"/>
  <conditionalFormatting sqref="E19:E24">
    <cfRule type="cellIs" dxfId="1" priority="1" stopIfTrue="1" operator="greaterThan">
      <formula>0</formula>
    </cfRule>
  </conditionalFormatting>
  <pageMargins left="0.55000000000000004" right="0.37" top="0.6" bottom="0.56999999999999995" header="0.4921259845" footer="0.4921259845"/>
  <pageSetup paperSize="9" scale="4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363D2-AA9E-6848-A5CB-E33A0E897309}">
  <sheetPr codeName="List2"/>
  <dimension ref="A1:U122"/>
  <sheetViews>
    <sheetView tabSelected="1" zoomScale="88" zoomScaleNormal="39" zoomScaleSheetLayoutView="84" workbookViewId="0">
      <selection activeCell="I18" sqref="I18"/>
    </sheetView>
  </sheetViews>
  <sheetFormatPr baseColWidth="10" defaultRowHeight="13" x14ac:dyDescent="0.15"/>
  <cols>
    <col min="1" max="1" width="4" customWidth="1"/>
    <col min="2" max="2" width="14" style="31" customWidth="1"/>
    <col min="3" max="3" width="26" customWidth="1"/>
    <col min="4" max="4" width="14.1640625" customWidth="1"/>
    <col min="5" max="5" width="12.33203125" style="31" customWidth="1"/>
    <col min="6" max="6" width="16" style="31" customWidth="1"/>
    <col min="7" max="7" width="13.1640625" customWidth="1"/>
    <col min="8" max="8" width="17" customWidth="1"/>
    <col min="9" max="12" width="17.5" customWidth="1"/>
    <col min="13" max="14" width="19.6640625" customWidth="1"/>
    <col min="15" max="19" width="19.5" customWidth="1"/>
    <col min="21" max="21" width="0" hidden="1" customWidth="1"/>
  </cols>
  <sheetData>
    <row r="1" spans="1:21" ht="46" customHeight="1" thickBot="1" x14ac:dyDescent="0.2">
      <c r="A1" s="252" t="s">
        <v>7</v>
      </c>
      <c r="B1" s="253"/>
      <c r="C1" s="256" t="s">
        <v>18</v>
      </c>
      <c r="D1" s="257"/>
      <c r="E1" s="257"/>
      <c r="F1" s="257"/>
      <c r="G1" s="257"/>
      <c r="H1" s="257"/>
      <c r="I1" s="257"/>
      <c r="J1" s="257"/>
      <c r="K1" s="257"/>
      <c r="L1" s="258"/>
    </row>
    <row r="2" spans="1:21" ht="42" customHeight="1" thickBot="1" x14ac:dyDescent="0.2">
      <c r="A2" s="254" t="s">
        <v>110</v>
      </c>
      <c r="B2" s="255"/>
      <c r="C2" s="259" t="s">
        <v>104</v>
      </c>
      <c r="D2" s="260"/>
      <c r="E2" s="260"/>
      <c r="F2" s="260"/>
      <c r="G2" s="260"/>
      <c r="H2" s="260"/>
      <c r="I2" s="260"/>
      <c r="J2" s="260"/>
      <c r="K2" s="260"/>
      <c r="L2" s="261"/>
    </row>
    <row r="3" spans="1:21" ht="34" customHeight="1" thickBot="1" x14ac:dyDescent="0.2">
      <c r="A3" s="254" t="s">
        <v>116</v>
      </c>
      <c r="B3" s="255"/>
      <c r="C3" s="262" t="s">
        <v>118</v>
      </c>
      <c r="D3" s="263"/>
      <c r="E3" s="263"/>
      <c r="F3" s="263"/>
      <c r="G3" s="263"/>
      <c r="H3" s="263"/>
      <c r="I3" s="263"/>
      <c r="J3" s="263"/>
      <c r="K3" s="263"/>
      <c r="L3" s="264"/>
    </row>
    <row r="4" spans="1:21" ht="30" customHeight="1" x14ac:dyDescent="0.15">
      <c r="A4" s="128"/>
      <c r="B4" s="128"/>
    </row>
    <row r="5" spans="1:21" ht="57" thickBot="1" x14ac:dyDescent="0.2">
      <c r="F5" s="32" t="s">
        <v>44</v>
      </c>
      <c r="G5" s="33" t="s">
        <v>75</v>
      </c>
      <c r="H5" s="29" t="s">
        <v>55</v>
      </c>
      <c r="U5" s="27" t="s">
        <v>100</v>
      </c>
    </row>
    <row r="6" spans="1:21" ht="26" customHeight="1" thickBot="1" x14ac:dyDescent="0.25">
      <c r="B6" s="59" t="s">
        <v>43</v>
      </c>
      <c r="C6" s="60" t="s">
        <v>42</v>
      </c>
      <c r="D6" s="61" t="s">
        <v>44</v>
      </c>
      <c r="E6" s="62" t="s">
        <v>45</v>
      </c>
      <c r="F6" s="146">
        <v>9719</v>
      </c>
      <c r="G6" s="62">
        <v>0.18</v>
      </c>
      <c r="H6" s="61">
        <f>F6*G6</f>
        <v>1749.4199999999998</v>
      </c>
      <c r="U6" s="32" t="s">
        <v>39</v>
      </c>
    </row>
    <row r="7" spans="1:21" ht="19" customHeight="1" thickBot="1" x14ac:dyDescent="0.2">
      <c r="C7" s="39" t="s">
        <v>54</v>
      </c>
      <c r="D7" s="40"/>
      <c r="E7" s="108" t="s">
        <v>46</v>
      </c>
      <c r="F7" s="109">
        <f>F6</f>
        <v>9719</v>
      </c>
      <c r="G7" s="109">
        <v>0.17</v>
      </c>
      <c r="H7" s="110">
        <f>F7*G7</f>
        <v>1652.23</v>
      </c>
      <c r="Q7" s="27"/>
      <c r="U7" s="32" t="s">
        <v>40</v>
      </c>
    </row>
    <row r="8" spans="1:21" ht="16" customHeight="1" x14ac:dyDescent="0.15">
      <c r="E8" s="111" t="s">
        <v>47</v>
      </c>
      <c r="F8" s="106">
        <f>F6</f>
        <v>9719</v>
      </c>
      <c r="G8" s="106">
        <v>0.16</v>
      </c>
      <c r="H8" s="112">
        <f t="shared" ref="H8:H10" si="0">F8*G8</f>
        <v>1555.04</v>
      </c>
      <c r="Q8" s="27"/>
      <c r="U8" s="32" t="s">
        <v>41</v>
      </c>
    </row>
    <row r="9" spans="1:21" ht="16" customHeight="1" x14ac:dyDescent="0.15">
      <c r="E9" s="111" t="s">
        <v>48</v>
      </c>
      <c r="F9" s="106">
        <f>F6</f>
        <v>9719</v>
      </c>
      <c r="G9" s="106">
        <v>0.15</v>
      </c>
      <c r="H9" s="112">
        <f t="shared" si="0"/>
        <v>1457.85</v>
      </c>
      <c r="Q9" s="27"/>
    </row>
    <row r="10" spans="1:21" ht="16" customHeight="1" thickBot="1" x14ac:dyDescent="0.2">
      <c r="E10" s="113" t="s">
        <v>52</v>
      </c>
      <c r="F10" s="107">
        <f>F6</f>
        <v>9719</v>
      </c>
      <c r="G10" s="107">
        <v>0.14000000000000001</v>
      </c>
      <c r="H10" s="114">
        <f t="shared" si="0"/>
        <v>1360.66</v>
      </c>
      <c r="P10" s="27"/>
    </row>
    <row r="11" spans="1:21" ht="14" thickBot="1" x14ac:dyDescent="0.2">
      <c r="E11" s="30"/>
      <c r="P11" s="27"/>
    </row>
    <row r="12" spans="1:21" ht="14" thickBot="1" x14ac:dyDescent="0.2">
      <c r="B12" s="27" t="s">
        <v>121</v>
      </c>
      <c r="E12" s="30"/>
      <c r="F12" s="104">
        <v>133</v>
      </c>
      <c r="G12" s="27" t="s">
        <v>50</v>
      </c>
      <c r="S12" s="36"/>
    </row>
    <row r="13" spans="1:21" ht="14" thickBot="1" x14ac:dyDescent="0.2">
      <c r="B13" s="27" t="s">
        <v>78</v>
      </c>
      <c r="F13" s="104">
        <v>9</v>
      </c>
      <c r="G13" s="27" t="s">
        <v>51</v>
      </c>
    </row>
    <row r="14" spans="1:21" ht="14" thickBot="1" x14ac:dyDescent="0.2">
      <c r="C14" s="27"/>
      <c r="G14" s="27"/>
    </row>
    <row r="15" spans="1:21" ht="18" customHeight="1" thickBot="1" x14ac:dyDescent="0.2">
      <c r="C15" s="27"/>
      <c r="G15" s="27"/>
      <c r="H15" s="243" t="s">
        <v>85</v>
      </c>
      <c r="I15" s="244"/>
      <c r="J15" s="244"/>
      <c r="K15" s="244"/>
      <c r="L15" s="244"/>
      <c r="M15" s="244"/>
      <c r="N15" s="245"/>
      <c r="O15" s="268" t="s">
        <v>79</v>
      </c>
      <c r="P15" s="269"/>
      <c r="Q15" s="269"/>
      <c r="R15" s="269"/>
      <c r="S15" s="270"/>
    </row>
    <row r="16" spans="1:21" s="204" customFormat="1" ht="29" thickBot="1" x14ac:dyDescent="0.2">
      <c r="B16" s="205" t="s">
        <v>61</v>
      </c>
      <c r="C16" s="206"/>
      <c r="E16" s="207"/>
      <c r="F16" s="207"/>
      <c r="G16" s="205" t="s">
        <v>124</v>
      </c>
      <c r="H16" s="208" t="s">
        <v>80</v>
      </c>
      <c r="I16" s="209" t="s">
        <v>81</v>
      </c>
      <c r="J16" s="209" t="s">
        <v>82</v>
      </c>
      <c r="K16" s="209" t="s">
        <v>83</v>
      </c>
      <c r="L16" s="210" t="s">
        <v>91</v>
      </c>
      <c r="M16" s="209" t="s">
        <v>84</v>
      </c>
      <c r="N16" s="211" t="s">
        <v>88</v>
      </c>
      <c r="O16" s="212" t="s">
        <v>132</v>
      </c>
      <c r="P16" s="209" t="s">
        <v>128</v>
      </c>
      <c r="Q16" s="209" t="s">
        <v>129</v>
      </c>
      <c r="R16" s="213" t="s">
        <v>130</v>
      </c>
      <c r="S16" s="214" t="s">
        <v>74</v>
      </c>
    </row>
    <row r="17" spans="1:20" ht="211" customHeight="1" thickBot="1" x14ac:dyDescent="0.2">
      <c r="A17" s="200" t="s">
        <v>125</v>
      </c>
      <c r="B17" s="192" t="s">
        <v>33</v>
      </c>
      <c r="C17" s="145" t="s">
        <v>34</v>
      </c>
      <c r="D17" s="145" t="s">
        <v>32</v>
      </c>
      <c r="E17" s="48" t="s">
        <v>35</v>
      </c>
      <c r="F17" s="48" t="s">
        <v>36</v>
      </c>
      <c r="G17" s="48" t="s">
        <v>37</v>
      </c>
      <c r="H17" s="78" t="s">
        <v>65</v>
      </c>
      <c r="I17" s="78" t="s">
        <v>122</v>
      </c>
      <c r="J17" s="78" t="s">
        <v>123</v>
      </c>
      <c r="K17" s="78" t="s">
        <v>134</v>
      </c>
      <c r="L17" s="78" t="s">
        <v>86</v>
      </c>
      <c r="M17" s="78" t="s">
        <v>93</v>
      </c>
      <c r="N17" s="86" t="s">
        <v>131</v>
      </c>
      <c r="O17" s="201" t="s">
        <v>90</v>
      </c>
      <c r="P17" s="202" t="s">
        <v>69</v>
      </c>
      <c r="Q17" s="202" t="s">
        <v>59</v>
      </c>
      <c r="R17" s="202" t="s">
        <v>133</v>
      </c>
      <c r="S17" s="203" t="s">
        <v>76</v>
      </c>
      <c r="T17" s="29"/>
    </row>
    <row r="18" spans="1:20" ht="14" thickBot="1" x14ac:dyDescent="0.2">
      <c r="A18" s="198">
        <v>1</v>
      </c>
      <c r="B18" s="193">
        <v>200301</v>
      </c>
      <c r="C18" s="44" t="s">
        <v>20</v>
      </c>
      <c r="D18" s="44" t="s">
        <v>21</v>
      </c>
      <c r="E18" s="45" t="s">
        <v>30</v>
      </c>
      <c r="F18" s="45" t="s">
        <v>120</v>
      </c>
      <c r="G18" s="105">
        <f>1500+924</f>
        <v>2424</v>
      </c>
      <c r="H18" s="41" t="s">
        <v>40</v>
      </c>
      <c r="I18" s="41"/>
      <c r="J18" s="41"/>
      <c r="K18" s="42"/>
      <c r="L18" s="144">
        <f>IF(H18="S",G18,IF(H18="Sp",G18,IF(H18="M",G18-N18)))</f>
        <v>2424</v>
      </c>
      <c r="M18" s="42"/>
      <c r="N18" s="66">
        <f>IF(H18="S",(G18-L18),IF(H18="Sp",(G18-L18),IF(H18="M",G18-$H$7)))</f>
        <v>0</v>
      </c>
      <c r="O18" s="91">
        <f>IF(H18="M",I18*L18+J18*N18,IF(H18="S",G18*I18,IF(H18="Sp",G18*J18)))</f>
        <v>0</v>
      </c>
      <c r="P18" s="46">
        <f>IF(H18="S",$H$7*500,IF(H18="Sp",0,IF(H18="M",IF(I18=0,0,$H$7*500))))</f>
        <v>0</v>
      </c>
      <c r="Q18" s="46">
        <f>IF(H18="Sp",0,IF(H18="S",(G18-$H$7)*1000,IF(H18="M",IF(L18&gt;$H$7,(L18-$H$7)*1000,0))))</f>
        <v>0</v>
      </c>
      <c r="R18" s="46">
        <f>IF(H18="M",(L18/$F$13)*(K18*2*$F$12)+(N18/$F$13)*(M18*2*$F$12),(L18/$F$13)*(K18*2*$F$12))</f>
        <v>0</v>
      </c>
      <c r="S18" s="50">
        <f>SUM(O18:R18)</f>
        <v>0</v>
      </c>
    </row>
    <row r="19" spans="1:20" x14ac:dyDescent="0.15">
      <c r="A19" s="198">
        <v>2</v>
      </c>
      <c r="B19" s="193">
        <v>200301</v>
      </c>
      <c r="C19" s="44" t="s">
        <v>20</v>
      </c>
      <c r="D19" s="44" t="s">
        <v>22</v>
      </c>
      <c r="E19" s="45" t="s">
        <v>30</v>
      </c>
      <c r="F19" s="45" t="s">
        <v>120</v>
      </c>
      <c r="G19" s="106">
        <v>192</v>
      </c>
      <c r="H19" s="65" t="str">
        <f t="shared" ref="H19:H26" si="1">$H$18</f>
        <v>Sp</v>
      </c>
      <c r="I19" s="182">
        <f>I18</f>
        <v>0</v>
      </c>
      <c r="J19" s="182">
        <f>J18</f>
        <v>0</v>
      </c>
      <c r="K19" s="81">
        <f>K18</f>
        <v>0</v>
      </c>
      <c r="L19" s="85">
        <f>IF(H19="S",G19,IF(H19="Sp",G19,IF(H19="M",G19-N19)))</f>
        <v>192</v>
      </c>
      <c r="M19" s="82">
        <f>M18</f>
        <v>0</v>
      </c>
      <c r="N19" s="66">
        <f>IF(H19="S",(G19-L19),IF(H19="Sp",(G19-L19),IF(H19="M",G19)))</f>
        <v>0</v>
      </c>
      <c r="O19" s="91">
        <f>IF(H19="S",I19*G19,IF(H19="Sp",J19*G19,IF(H19="M",I19*L19+J19*N19,"CHYBA, není zadán atribut S/Sp/M")))</f>
        <v>0</v>
      </c>
      <c r="P19" s="74"/>
      <c r="Q19" s="46">
        <f>IF(H19="S",G19*1000,0)+IF(H19="M",IF(N19&lt;G19,L19*1000,0))</f>
        <v>0</v>
      </c>
      <c r="R19" s="46">
        <f>IF(H19="M",((K19*L19/$F$13+M19*N19/$F$13)*$F$12),(G19/$F$13)*(K19*2*$F$12))</f>
        <v>0</v>
      </c>
      <c r="S19" s="50">
        <f t="shared" ref="S19:S26" si="2">SUM(O19:R19)</f>
        <v>0</v>
      </c>
    </row>
    <row r="20" spans="1:20" ht="14" thickBot="1" x14ac:dyDescent="0.2">
      <c r="A20" s="198">
        <v>3</v>
      </c>
      <c r="B20" s="194">
        <v>200307</v>
      </c>
      <c r="C20" s="157" t="s">
        <v>23</v>
      </c>
      <c r="D20" s="157" t="s">
        <v>22</v>
      </c>
      <c r="E20" s="158" t="s">
        <v>30</v>
      </c>
      <c r="F20" s="158" t="s">
        <v>120</v>
      </c>
      <c r="G20" s="159">
        <v>444</v>
      </c>
      <c r="H20" s="67" t="str">
        <f t="shared" si="1"/>
        <v>Sp</v>
      </c>
      <c r="I20" s="184">
        <f t="shared" ref="I20" si="3">I19</f>
        <v>0</v>
      </c>
      <c r="J20" s="184">
        <f t="shared" ref="J20" si="4">J19</f>
        <v>0</v>
      </c>
      <c r="K20" s="160">
        <f t="shared" ref="K20:K23" si="5">K19</f>
        <v>0</v>
      </c>
      <c r="L20" s="77">
        <f t="shared" ref="L20:L23" si="6">IF(H20="S",G20,IF(H20="Sp",G20,IF(H20="M",G20-N20)))</f>
        <v>444</v>
      </c>
      <c r="M20" s="165">
        <f>M18</f>
        <v>0</v>
      </c>
      <c r="N20" s="160">
        <f t="shared" ref="N20:N23" si="7">IF(H20="S",(G20-L20),IF(H20="Sp",(G20-L20),IF(H20="M",G20)))</f>
        <v>0</v>
      </c>
      <c r="O20" s="91">
        <f t="shared" ref="O20:O23" si="8">IF(H20="S",I20*G20,IF(H20="Sp",J20*G20,IF(H20="M",I20*L20+J20*N20,"CHYBA, není zadán atribut S/Sp/M")))</f>
        <v>0</v>
      </c>
      <c r="P20" s="74"/>
      <c r="Q20" s="46">
        <f>IF(H20="S",G20*1000,0)+IF(H20="M",IF(N20&lt;G20,L20*1000,0))</f>
        <v>0</v>
      </c>
      <c r="R20" s="46">
        <f t="shared" ref="R20:R23" si="9">IF(H20="M",((K20*L20/$F$13+M20*N20/$F$13)*$F$12),(G20/$F$13)*(K20*2*$F$12))</f>
        <v>0</v>
      </c>
      <c r="S20" s="50">
        <f t="shared" si="2"/>
        <v>0</v>
      </c>
    </row>
    <row r="21" spans="1:20" x14ac:dyDescent="0.15">
      <c r="A21" s="198">
        <v>4</v>
      </c>
      <c r="B21" s="195">
        <v>200139</v>
      </c>
      <c r="C21" s="161" t="s">
        <v>24</v>
      </c>
      <c r="D21" s="161" t="s">
        <v>21</v>
      </c>
      <c r="E21" s="162" t="s">
        <v>30</v>
      </c>
      <c r="F21" s="162" t="s">
        <v>120</v>
      </c>
      <c r="G21" s="109">
        <v>180</v>
      </c>
      <c r="H21" s="163" t="str">
        <f t="shared" si="1"/>
        <v>Sp</v>
      </c>
      <c r="I21" s="186">
        <f>I18</f>
        <v>0</v>
      </c>
      <c r="J21" s="187">
        <f>J18</f>
        <v>0</v>
      </c>
      <c r="K21" s="163">
        <f t="shared" si="5"/>
        <v>0</v>
      </c>
      <c r="L21" s="172">
        <f t="shared" si="6"/>
        <v>180</v>
      </c>
      <c r="M21" s="171">
        <f>M18</f>
        <v>0</v>
      </c>
      <c r="N21" s="173">
        <f t="shared" si="7"/>
        <v>0</v>
      </c>
      <c r="O21" s="91">
        <f t="shared" si="8"/>
        <v>0</v>
      </c>
      <c r="P21" s="74"/>
      <c r="Q21" s="74"/>
      <c r="R21" s="46">
        <f t="shared" si="9"/>
        <v>0</v>
      </c>
      <c r="S21" s="50">
        <f t="shared" si="2"/>
        <v>0</v>
      </c>
    </row>
    <row r="22" spans="1:20" x14ac:dyDescent="0.15">
      <c r="A22" s="198">
        <v>5</v>
      </c>
      <c r="B22" s="193">
        <v>200102</v>
      </c>
      <c r="C22" s="44" t="s">
        <v>25</v>
      </c>
      <c r="D22" s="44" t="s">
        <v>21</v>
      </c>
      <c r="E22" s="45" t="s">
        <v>30</v>
      </c>
      <c r="F22" s="45" t="s">
        <v>120</v>
      </c>
      <c r="G22" s="106">
        <v>96</v>
      </c>
      <c r="H22" s="66" t="str">
        <f t="shared" si="1"/>
        <v>Sp</v>
      </c>
      <c r="I22" s="183">
        <f>I18</f>
        <v>0</v>
      </c>
      <c r="J22" s="188">
        <f>J18</f>
        <v>0</v>
      </c>
      <c r="K22" s="66">
        <f t="shared" si="5"/>
        <v>0</v>
      </c>
      <c r="L22" s="85">
        <f t="shared" si="6"/>
        <v>96</v>
      </c>
      <c r="M22" s="82">
        <f>M18</f>
        <v>0</v>
      </c>
      <c r="N22" s="174">
        <f t="shared" si="7"/>
        <v>0</v>
      </c>
      <c r="O22" s="91">
        <f t="shared" si="8"/>
        <v>0</v>
      </c>
      <c r="P22" s="74"/>
      <c r="Q22" s="74"/>
      <c r="R22" s="46">
        <f t="shared" si="9"/>
        <v>0</v>
      </c>
      <c r="S22" s="50">
        <f t="shared" si="2"/>
        <v>0</v>
      </c>
    </row>
    <row r="23" spans="1:20" ht="14" thickBot="1" x14ac:dyDescent="0.2">
      <c r="A23" s="198">
        <v>6</v>
      </c>
      <c r="B23" s="196">
        <v>150103</v>
      </c>
      <c r="C23" s="52" t="s">
        <v>26</v>
      </c>
      <c r="D23" s="52" t="s">
        <v>22</v>
      </c>
      <c r="E23" s="53" t="s">
        <v>30</v>
      </c>
      <c r="F23" s="53" t="s">
        <v>120</v>
      </c>
      <c r="G23" s="107">
        <v>30</v>
      </c>
      <c r="H23" s="175" t="str">
        <f t="shared" si="1"/>
        <v>Sp</v>
      </c>
      <c r="I23" s="185">
        <f>I18</f>
        <v>0</v>
      </c>
      <c r="J23" s="189">
        <f>J18</f>
        <v>0</v>
      </c>
      <c r="K23" s="175">
        <f t="shared" si="5"/>
        <v>0</v>
      </c>
      <c r="L23" s="176">
        <f t="shared" si="6"/>
        <v>30</v>
      </c>
      <c r="M23" s="177">
        <f>M18</f>
        <v>0</v>
      </c>
      <c r="N23" s="164">
        <f t="shared" si="7"/>
        <v>0</v>
      </c>
      <c r="O23" s="91">
        <f t="shared" si="8"/>
        <v>0</v>
      </c>
      <c r="P23" s="74"/>
      <c r="Q23" s="74"/>
      <c r="R23" s="46">
        <f t="shared" si="9"/>
        <v>0</v>
      </c>
      <c r="S23" s="50">
        <f t="shared" si="2"/>
        <v>0</v>
      </c>
    </row>
    <row r="24" spans="1:20" ht="14" thickBot="1" x14ac:dyDescent="0.2">
      <c r="A24" s="198">
        <v>7</v>
      </c>
      <c r="B24" s="197">
        <v>200127</v>
      </c>
      <c r="C24" s="166" t="s">
        <v>27</v>
      </c>
      <c r="D24" s="166" t="s">
        <v>22</v>
      </c>
      <c r="E24" s="167" t="s">
        <v>31</v>
      </c>
      <c r="F24" s="168" t="s">
        <v>119</v>
      </c>
      <c r="G24" s="169">
        <v>3</v>
      </c>
      <c r="H24" s="81" t="str">
        <f t="shared" si="1"/>
        <v>Sp</v>
      </c>
      <c r="I24" s="155">
        <v>0</v>
      </c>
      <c r="J24" s="155">
        <v>0</v>
      </c>
      <c r="K24" s="83"/>
      <c r="L24" s="83"/>
      <c r="M24" s="83"/>
      <c r="N24" s="170"/>
      <c r="O24" s="91">
        <f>IF(H24="S",I24*G24,IF(H24="Sp",J24*G24,IF(H24="M",G24*I24+G24*J24,"CHYBA, není zadán atribut S/Sp/M")))</f>
        <v>0</v>
      </c>
      <c r="P24" s="74"/>
      <c r="Q24" s="74"/>
      <c r="R24" s="74"/>
      <c r="S24" s="50">
        <f t="shared" si="2"/>
        <v>0</v>
      </c>
    </row>
    <row r="25" spans="1:20" x14ac:dyDescent="0.15">
      <c r="A25" s="198">
        <v>8</v>
      </c>
      <c r="B25" s="193">
        <v>150110</v>
      </c>
      <c r="C25" s="44" t="s">
        <v>29</v>
      </c>
      <c r="D25" s="44" t="s">
        <v>22</v>
      </c>
      <c r="E25" s="45" t="s">
        <v>31</v>
      </c>
      <c r="F25" s="70" t="s">
        <v>119</v>
      </c>
      <c r="G25" s="106">
        <v>2.1</v>
      </c>
      <c r="H25" s="47" t="str">
        <f t="shared" si="1"/>
        <v>Sp</v>
      </c>
      <c r="I25" s="182">
        <f>I24</f>
        <v>0</v>
      </c>
      <c r="J25" s="190">
        <f>J24</f>
        <v>0</v>
      </c>
      <c r="K25" s="75"/>
      <c r="L25" s="76"/>
      <c r="M25" s="76"/>
      <c r="N25" s="89"/>
      <c r="O25" s="91">
        <f t="shared" ref="O25:O26" si="10">IF(H25="S",I25*G25,IF(H25="Sp",J25*G25,IF(H25="M",G25*I25+G25*J25,"CHYBA, není zadán atribut S/Sp/M")))</f>
        <v>0</v>
      </c>
      <c r="P25" s="74"/>
      <c r="Q25" s="74"/>
      <c r="R25" s="79"/>
      <c r="S25" s="50">
        <f t="shared" si="2"/>
        <v>0</v>
      </c>
    </row>
    <row r="26" spans="1:20" ht="14" thickBot="1" x14ac:dyDescent="0.2">
      <c r="A26" s="199">
        <v>9</v>
      </c>
      <c r="B26" s="196">
        <v>130208</v>
      </c>
      <c r="C26" s="52" t="s">
        <v>28</v>
      </c>
      <c r="D26" s="52" t="s">
        <v>22</v>
      </c>
      <c r="E26" s="53" t="s">
        <v>31</v>
      </c>
      <c r="F26" s="95" t="s">
        <v>119</v>
      </c>
      <c r="G26" s="107">
        <v>1.5</v>
      </c>
      <c r="H26" s="54" t="str">
        <f t="shared" si="1"/>
        <v>Sp</v>
      </c>
      <c r="I26" s="185">
        <f>I24</f>
        <v>0</v>
      </c>
      <c r="J26" s="191">
        <f>J24</f>
        <v>0</v>
      </c>
      <c r="K26" s="156"/>
      <c r="L26" s="77"/>
      <c r="M26" s="77"/>
      <c r="N26" s="90"/>
      <c r="O26" s="91">
        <f t="shared" si="10"/>
        <v>0</v>
      </c>
      <c r="P26" s="92"/>
      <c r="Q26" s="92"/>
      <c r="R26" s="93"/>
      <c r="S26" s="94">
        <f t="shared" si="2"/>
        <v>0</v>
      </c>
    </row>
    <row r="27" spans="1:20" ht="14" thickBot="1" x14ac:dyDescent="0.2">
      <c r="C27" s="27"/>
      <c r="D27" s="27"/>
      <c r="E27" s="30"/>
      <c r="F27" s="30"/>
      <c r="G27" s="31"/>
      <c r="H27" s="30"/>
      <c r="I27" s="31"/>
      <c r="J27" s="31"/>
      <c r="K27" s="55" t="s">
        <v>73</v>
      </c>
      <c r="L27" s="69"/>
      <c r="M27" s="69"/>
      <c r="N27" s="69"/>
      <c r="O27" s="56">
        <f>SUM(O18:O26)</f>
        <v>0</v>
      </c>
      <c r="P27" s="56">
        <f t="shared" ref="P27:S27" si="11">SUM(P18:P26)</f>
        <v>0</v>
      </c>
      <c r="Q27" s="56">
        <f t="shared" si="11"/>
        <v>0</v>
      </c>
      <c r="R27" s="56">
        <f t="shared" si="11"/>
        <v>0</v>
      </c>
      <c r="S27" s="57">
        <f t="shared" si="11"/>
        <v>0</v>
      </c>
    </row>
    <row r="28" spans="1:20" ht="14" thickBot="1" x14ac:dyDescent="0.2"/>
    <row r="29" spans="1:20" ht="40" customHeight="1" thickBot="1" x14ac:dyDescent="0.2">
      <c r="B29" s="153"/>
      <c r="C29" s="266" t="s">
        <v>117</v>
      </c>
      <c r="D29" s="267"/>
      <c r="E29" s="267"/>
      <c r="F29" s="267"/>
      <c r="G29" s="30" t="s">
        <v>66</v>
      </c>
      <c r="H29" s="38" t="str">
        <f>IF(H18="M", "Uveďte cenu za uložení odpadu a cenu za spálení odpadu",IF(H18="S","Uveďte cenu pouze za uložení odpadu",IF(H18="Sp","Uveďte cenu pouze za spálení odpadu","")))</f>
        <v>Uveďte cenu pouze za spálení odpadu</v>
      </c>
      <c r="O29" s="150" t="s">
        <v>113</v>
      </c>
      <c r="P29" s="96"/>
      <c r="Q29" s="97" t="s">
        <v>70</v>
      </c>
      <c r="R29" s="98" t="s">
        <v>60</v>
      </c>
      <c r="S29" s="63">
        <f>SUM(S18:S26)</f>
        <v>0</v>
      </c>
    </row>
    <row r="30" spans="1:20" ht="36" customHeight="1" x14ac:dyDescent="0.15">
      <c r="B30" s="154"/>
      <c r="C30" s="267" t="s">
        <v>114</v>
      </c>
      <c r="D30" s="267"/>
      <c r="E30" s="267"/>
      <c r="F30" s="267"/>
      <c r="G30" s="102" t="s">
        <v>67</v>
      </c>
      <c r="H30" s="100" t="b">
        <f>IF(H18="S",IF(I18=(I18+J18),"","Pozor CHYBA, zadali jste navíc cenu za spálení odpadu"))</f>
        <v>0</v>
      </c>
      <c r="L30" s="265" t="str">
        <f>IF(H18="M",IF(N18&lt;(G18-H7),"Snížili jste hodnotu množství odpadu ve Sloupci F, toto snížení musíte manuálně nastavit u všech kalendářních období v příslušných řádcích, kde proběhla taková změna",""),"")</f>
        <v/>
      </c>
      <c r="M30" s="265"/>
      <c r="N30" s="265"/>
      <c r="O30" s="265"/>
      <c r="P30" s="28" t="s">
        <v>71</v>
      </c>
      <c r="Q30" s="27" t="s">
        <v>72</v>
      </c>
      <c r="R30" s="28"/>
      <c r="S30" s="99">
        <f>P27+Q27</f>
        <v>0</v>
      </c>
    </row>
    <row r="31" spans="1:20" ht="39" customHeight="1" thickBot="1" x14ac:dyDescent="0.2">
      <c r="G31" s="102" t="s">
        <v>68</v>
      </c>
      <c r="H31" s="100" t="str">
        <f>IF(H18="Sp",IF(J18=(I18+J18),"","Pozor CHYBA, zadali jste navíc cenu za uložení odpadu"))</f>
        <v/>
      </c>
      <c r="M31" s="101" t="str">
        <f>IF(H18="M",IF(K18=0,"Zadejte vzdálenost v km ve sloupci D",""),"")</f>
        <v/>
      </c>
      <c r="P31" s="27"/>
      <c r="Q31" s="27" t="s">
        <v>89</v>
      </c>
      <c r="R31" s="28"/>
      <c r="S31" s="99">
        <f>R27</f>
        <v>0</v>
      </c>
    </row>
    <row r="32" spans="1:20" ht="49" customHeight="1" thickBot="1" x14ac:dyDescent="0.2">
      <c r="G32" s="102" t="s">
        <v>87</v>
      </c>
      <c r="H32" s="101" t="str">
        <f>IF(H18="M",IF(J18=(I18+J18),"POZOR CHYBA, musíte zadat hodnotu ve sloupci B",""),"")</f>
        <v/>
      </c>
      <c r="M32" s="101" t="str">
        <f>IF(H18="M",IF(M18=0,"Zadejte vzdálenost v km ve sloupci E",""),"")</f>
        <v/>
      </c>
      <c r="P32" s="246" t="s">
        <v>92</v>
      </c>
      <c r="Q32" s="247"/>
      <c r="R32" s="248"/>
      <c r="S32" s="103">
        <f>O27</f>
        <v>0</v>
      </c>
    </row>
    <row r="33" spans="1:19" ht="29" customHeight="1" x14ac:dyDescent="0.15">
      <c r="G33" s="30"/>
      <c r="H33" s="101" t="str">
        <f>IF(H18="M",IF(I18=(I18+J18),"POZOR CHYBA, musíte zadat hodnotu ve sloupci C",""),"")</f>
        <v/>
      </c>
      <c r="Q33" s="68"/>
      <c r="R33" s="68"/>
      <c r="S33" s="43"/>
    </row>
    <row r="34" spans="1:19" ht="29" customHeight="1" x14ac:dyDescent="0.2">
      <c r="B34" s="130" t="s">
        <v>127</v>
      </c>
      <c r="G34" s="30"/>
      <c r="H34" s="101"/>
      <c r="Q34" s="68"/>
      <c r="R34" s="68"/>
      <c r="S34" s="43"/>
    </row>
    <row r="35" spans="1:19" ht="29" customHeight="1" thickBot="1" x14ac:dyDescent="0.2">
      <c r="B35" s="129"/>
      <c r="G35" s="30"/>
      <c r="H35" s="101"/>
      <c r="Q35" s="68"/>
      <c r="R35" s="68"/>
      <c r="S35" s="43"/>
    </row>
    <row r="36" spans="1:19" ht="16" customHeight="1" thickBot="1" x14ac:dyDescent="0.2">
      <c r="C36" s="27"/>
      <c r="G36" s="27"/>
      <c r="H36" s="249" t="s">
        <v>85</v>
      </c>
      <c r="I36" s="250"/>
      <c r="J36" s="250"/>
      <c r="K36" s="250"/>
      <c r="L36" s="250"/>
      <c r="M36" s="250"/>
      <c r="N36" s="251"/>
      <c r="O36" s="30"/>
      <c r="P36" s="30"/>
      <c r="Q36" s="30"/>
      <c r="R36" s="30"/>
      <c r="S36" s="30"/>
    </row>
    <row r="37" spans="1:19" ht="20" customHeight="1" thickBot="1" x14ac:dyDescent="0.2">
      <c r="B37" s="58" t="s">
        <v>62</v>
      </c>
      <c r="C37" s="27"/>
      <c r="H37" s="71" t="s">
        <v>80</v>
      </c>
      <c r="I37" s="72" t="s">
        <v>81</v>
      </c>
      <c r="J37" s="72" t="s">
        <v>82</v>
      </c>
      <c r="K37" s="72" t="s">
        <v>83</v>
      </c>
      <c r="L37" s="80" t="s">
        <v>91</v>
      </c>
      <c r="M37" s="72" t="s">
        <v>84</v>
      </c>
      <c r="N37" s="73" t="s">
        <v>88</v>
      </c>
      <c r="O37" s="271" t="s">
        <v>79</v>
      </c>
      <c r="P37" s="272"/>
      <c r="Q37" s="272"/>
      <c r="R37" s="272"/>
      <c r="S37" s="273"/>
    </row>
    <row r="38" spans="1:19" ht="214" customHeight="1" thickBot="1" x14ac:dyDescent="0.2">
      <c r="A38" s="200" t="s">
        <v>125</v>
      </c>
      <c r="B38" s="192" t="s">
        <v>33</v>
      </c>
      <c r="C38" s="145" t="s">
        <v>34</v>
      </c>
      <c r="D38" s="145" t="s">
        <v>32</v>
      </c>
      <c r="E38" s="48" t="s">
        <v>35</v>
      </c>
      <c r="F38" s="48" t="s">
        <v>36</v>
      </c>
      <c r="G38" s="48" t="s">
        <v>37</v>
      </c>
      <c r="H38" s="78" t="s">
        <v>65</v>
      </c>
      <c r="I38" s="78" t="s">
        <v>122</v>
      </c>
      <c r="J38" s="78" t="s">
        <v>123</v>
      </c>
      <c r="K38" s="78" t="s">
        <v>134</v>
      </c>
      <c r="L38" s="78" t="s">
        <v>86</v>
      </c>
      <c r="M38" s="78" t="s">
        <v>93</v>
      </c>
      <c r="N38" s="86" t="s">
        <v>131</v>
      </c>
      <c r="O38" s="201" t="s">
        <v>90</v>
      </c>
      <c r="P38" s="202" t="s">
        <v>69</v>
      </c>
      <c r="Q38" s="202" t="s">
        <v>59</v>
      </c>
      <c r="R38" s="202" t="s">
        <v>133</v>
      </c>
      <c r="S38" s="203" t="s">
        <v>76</v>
      </c>
    </row>
    <row r="39" spans="1:19" ht="15" customHeight="1" thickBot="1" x14ac:dyDescent="0.2">
      <c r="A39" s="198">
        <v>1</v>
      </c>
      <c r="B39" s="49">
        <v>200301</v>
      </c>
      <c r="C39" s="44" t="s">
        <v>20</v>
      </c>
      <c r="D39" s="44" t="s">
        <v>21</v>
      </c>
      <c r="E39" s="45" t="s">
        <v>30</v>
      </c>
      <c r="F39" s="45" t="s">
        <v>120</v>
      </c>
      <c r="G39" s="105">
        <f>1500+924</f>
        <v>2424</v>
      </c>
      <c r="H39" s="41" t="str">
        <f>H18</f>
        <v>Sp</v>
      </c>
      <c r="I39" s="41">
        <f>I18</f>
        <v>0</v>
      </c>
      <c r="J39" s="41">
        <f>J18</f>
        <v>0</v>
      </c>
      <c r="K39" s="42">
        <f>K18</f>
        <v>0</v>
      </c>
      <c r="L39" s="87">
        <f>IF(H39="S",G39,IF(H39="Sp",G39,IF(H39="M",G39-N39)))</f>
        <v>2424</v>
      </c>
      <c r="M39" s="42">
        <f t="shared" ref="M39:M44" si="12">M18</f>
        <v>0</v>
      </c>
      <c r="N39" s="66">
        <f>IF(H39="S",(G39-L39),IF(H39="Sp",(G39-L39),IF(H39="M",G39-$H$8)))</f>
        <v>0</v>
      </c>
      <c r="O39" s="91">
        <f>IF(H39="M",I39*L39+J39*N39,IF(H39="S",G39*I39,IF(H39="Sp",G39*J39)))</f>
        <v>0</v>
      </c>
      <c r="P39" s="46">
        <f>IF(H39="S",$H$8*500,IF(H39="Sp",0,IF(H39="M",IF(I39=0,0,$H$8*500))))</f>
        <v>0</v>
      </c>
      <c r="Q39" s="46">
        <f>IF(H39="Sp",0,IF(H39="S",(G39-$H$8)*1000,IF(H39="M",IF(L39&gt;$H$8,(L39-$H$8)*1000,0))))</f>
        <v>0</v>
      </c>
      <c r="R39" s="46">
        <f>IF(H39="M",(L39/$F$13)*(K39*2*$F$12)+(N39/$F$13)*(M39*2*$F$12),(L39/$F$13)*(K39*2*$F$12))</f>
        <v>0</v>
      </c>
      <c r="S39" s="50">
        <f t="shared" ref="S39:S47" si="13">SUM(O39:R39)</f>
        <v>0</v>
      </c>
    </row>
    <row r="40" spans="1:19" ht="15" customHeight="1" x14ac:dyDescent="0.15">
      <c r="A40" s="198">
        <v>2</v>
      </c>
      <c r="B40" s="49">
        <v>200301</v>
      </c>
      <c r="C40" s="44" t="s">
        <v>20</v>
      </c>
      <c r="D40" s="44" t="s">
        <v>22</v>
      </c>
      <c r="E40" s="45" t="s">
        <v>30</v>
      </c>
      <c r="F40" s="45" t="s">
        <v>120</v>
      </c>
      <c r="G40" s="106">
        <v>192</v>
      </c>
      <c r="H40" s="65" t="str">
        <f t="shared" ref="H40:H47" si="14">$H$18</f>
        <v>Sp</v>
      </c>
      <c r="I40" s="178">
        <f t="shared" ref="I40:J47" si="15">I19</f>
        <v>0</v>
      </c>
      <c r="J40" s="178">
        <f t="shared" si="15"/>
        <v>0</v>
      </c>
      <c r="K40" s="82">
        <f>K19</f>
        <v>0</v>
      </c>
      <c r="L40" s="85">
        <f>IF(H40="S",G40,IF(H40="Sp",G40,IF(H40="M",G40-N40)))</f>
        <v>192</v>
      </c>
      <c r="M40" s="82">
        <f t="shared" si="12"/>
        <v>0</v>
      </c>
      <c r="N40" s="66">
        <f>IF(H40="S",(G40-L40),IF(H40="Sp",(G40-L40),IF(H40="M",G40)))</f>
        <v>0</v>
      </c>
      <c r="O40" s="91">
        <f>IF(H40="S",I40*G40,IF(H40="Sp",J40*G40,IF(H40="M",I40*L40+J40*N40,"CHYBA, není zadán atribut S/Sp/M")))</f>
        <v>0</v>
      </c>
      <c r="P40" s="74"/>
      <c r="Q40" s="46">
        <f>IF(H40="S",G40*1000,0)+IF(H40="M",IF(N40&lt;G40,L40*1000,0))</f>
        <v>0</v>
      </c>
      <c r="R40" s="46">
        <f>IF(H40="M",((K40*L40/$F$13+M40*N40/$F$13)*$F$12),(G40/$F$13)*(K40*2*$F$12))</f>
        <v>0</v>
      </c>
      <c r="S40" s="50">
        <f t="shared" si="13"/>
        <v>0</v>
      </c>
    </row>
    <row r="41" spans="1:19" ht="15" customHeight="1" x14ac:dyDescent="0.15">
      <c r="A41" s="198">
        <v>3</v>
      </c>
      <c r="B41" s="49">
        <v>200307</v>
      </c>
      <c r="C41" s="44" t="s">
        <v>23</v>
      </c>
      <c r="D41" s="44" t="s">
        <v>22</v>
      </c>
      <c r="E41" s="45" t="s">
        <v>30</v>
      </c>
      <c r="F41" s="45" t="s">
        <v>120</v>
      </c>
      <c r="G41" s="106">
        <v>444</v>
      </c>
      <c r="H41" s="47" t="str">
        <f t="shared" si="14"/>
        <v>Sp</v>
      </c>
      <c r="I41" s="179">
        <f t="shared" si="15"/>
        <v>0</v>
      </c>
      <c r="J41" s="179">
        <f t="shared" si="15"/>
        <v>0</v>
      </c>
      <c r="K41" s="82">
        <f>K20</f>
        <v>0</v>
      </c>
      <c r="L41" s="85">
        <f t="shared" ref="L41:L44" si="16">IF(H41="S",G41,IF(H41="Sp",G41,IF(H41="M",G41-N41)))</f>
        <v>444</v>
      </c>
      <c r="M41" s="82">
        <f t="shared" si="12"/>
        <v>0</v>
      </c>
      <c r="N41" s="66">
        <f t="shared" ref="N41:N44" si="17">IF(H41="S",(G41-L41),IF(H41="Sp",(G41-L41),IF(H41="M",G41)))</f>
        <v>0</v>
      </c>
      <c r="O41" s="91">
        <f t="shared" ref="O41:O44" si="18">IF(H41="S",I41*G41,IF(H41="Sp",J41*G41,IF(H41="M",I41*L41+J41*N41,"CHYBA, není zadán atribut S/Sp/M")))</f>
        <v>0</v>
      </c>
      <c r="P41" s="74"/>
      <c r="Q41" s="46">
        <f>IF(H41="S",G41*1000,0)+IF(H41="M",IF(N41&lt;G41,L41*1000,0))</f>
        <v>0</v>
      </c>
      <c r="R41" s="46">
        <f t="shared" ref="R41:R44" si="19">IF(H41="M",((K41*L41/$F$13+M41*N41/$F$13)*$F$12),(G41/$F$13)*(K41*2*$F$12))</f>
        <v>0</v>
      </c>
      <c r="S41" s="50">
        <f t="shared" si="13"/>
        <v>0</v>
      </c>
    </row>
    <row r="42" spans="1:19" ht="15" customHeight="1" x14ac:dyDescent="0.15">
      <c r="A42" s="198">
        <v>4</v>
      </c>
      <c r="B42" s="49">
        <v>200139</v>
      </c>
      <c r="C42" s="44" t="s">
        <v>24</v>
      </c>
      <c r="D42" s="44" t="s">
        <v>21</v>
      </c>
      <c r="E42" s="45" t="s">
        <v>30</v>
      </c>
      <c r="F42" s="45" t="s">
        <v>120</v>
      </c>
      <c r="G42" s="106">
        <v>180</v>
      </c>
      <c r="H42" s="47" t="str">
        <f t="shared" si="14"/>
        <v>Sp</v>
      </c>
      <c r="I42" s="179">
        <f t="shared" si="15"/>
        <v>0</v>
      </c>
      <c r="J42" s="179">
        <f t="shared" si="15"/>
        <v>0</v>
      </c>
      <c r="K42" s="82">
        <f>K21</f>
        <v>0</v>
      </c>
      <c r="L42" s="85">
        <f t="shared" si="16"/>
        <v>180</v>
      </c>
      <c r="M42" s="82">
        <f t="shared" si="12"/>
        <v>0</v>
      </c>
      <c r="N42" s="66">
        <f t="shared" si="17"/>
        <v>0</v>
      </c>
      <c r="O42" s="91">
        <f t="shared" si="18"/>
        <v>0</v>
      </c>
      <c r="P42" s="74"/>
      <c r="Q42" s="74"/>
      <c r="R42" s="46">
        <f t="shared" si="19"/>
        <v>0</v>
      </c>
      <c r="S42" s="50">
        <f t="shared" si="13"/>
        <v>0</v>
      </c>
    </row>
    <row r="43" spans="1:19" ht="15" customHeight="1" x14ac:dyDescent="0.15">
      <c r="A43" s="198">
        <v>5</v>
      </c>
      <c r="B43" s="49">
        <v>200102</v>
      </c>
      <c r="C43" s="44" t="s">
        <v>25</v>
      </c>
      <c r="D43" s="44" t="s">
        <v>21</v>
      </c>
      <c r="E43" s="45" t="s">
        <v>30</v>
      </c>
      <c r="F43" s="45" t="s">
        <v>120</v>
      </c>
      <c r="G43" s="106">
        <v>96</v>
      </c>
      <c r="H43" s="47" t="str">
        <f t="shared" si="14"/>
        <v>Sp</v>
      </c>
      <c r="I43" s="179">
        <f t="shared" si="15"/>
        <v>0</v>
      </c>
      <c r="J43" s="179">
        <f t="shared" si="15"/>
        <v>0</v>
      </c>
      <c r="K43" s="82">
        <f>K22</f>
        <v>0</v>
      </c>
      <c r="L43" s="85">
        <f t="shared" si="16"/>
        <v>96</v>
      </c>
      <c r="M43" s="82">
        <f t="shared" si="12"/>
        <v>0</v>
      </c>
      <c r="N43" s="66">
        <f t="shared" si="17"/>
        <v>0</v>
      </c>
      <c r="O43" s="91">
        <f t="shared" si="18"/>
        <v>0</v>
      </c>
      <c r="P43" s="74"/>
      <c r="Q43" s="74"/>
      <c r="R43" s="46">
        <f t="shared" si="19"/>
        <v>0</v>
      </c>
      <c r="S43" s="50">
        <f t="shared" si="13"/>
        <v>0</v>
      </c>
    </row>
    <row r="44" spans="1:19" ht="15" customHeight="1" thickBot="1" x14ac:dyDescent="0.2">
      <c r="A44" s="198">
        <v>6</v>
      </c>
      <c r="B44" s="49">
        <v>150103</v>
      </c>
      <c r="C44" s="44" t="s">
        <v>26</v>
      </c>
      <c r="D44" s="44" t="s">
        <v>22</v>
      </c>
      <c r="E44" s="45" t="s">
        <v>30</v>
      </c>
      <c r="F44" s="45" t="s">
        <v>120</v>
      </c>
      <c r="G44" s="106">
        <v>30</v>
      </c>
      <c r="H44" s="47" t="str">
        <f t="shared" si="14"/>
        <v>Sp</v>
      </c>
      <c r="I44" s="180">
        <f t="shared" si="15"/>
        <v>0</v>
      </c>
      <c r="J44" s="180">
        <f t="shared" si="15"/>
        <v>0</v>
      </c>
      <c r="K44" s="82">
        <f>K23</f>
        <v>0</v>
      </c>
      <c r="L44" s="85">
        <f t="shared" si="16"/>
        <v>30</v>
      </c>
      <c r="M44" s="82">
        <f t="shared" si="12"/>
        <v>0</v>
      </c>
      <c r="N44" s="66">
        <f t="shared" si="17"/>
        <v>0</v>
      </c>
      <c r="O44" s="91">
        <f t="shared" si="18"/>
        <v>0</v>
      </c>
      <c r="P44" s="74"/>
      <c r="Q44" s="74"/>
      <c r="R44" s="46">
        <f t="shared" si="19"/>
        <v>0</v>
      </c>
      <c r="S44" s="50">
        <f t="shared" si="13"/>
        <v>0</v>
      </c>
    </row>
    <row r="45" spans="1:19" ht="15" customHeight="1" thickBot="1" x14ac:dyDescent="0.2">
      <c r="A45" s="198">
        <v>7</v>
      </c>
      <c r="B45" s="49">
        <v>200127</v>
      </c>
      <c r="C45" s="44" t="s">
        <v>27</v>
      </c>
      <c r="D45" s="44" t="s">
        <v>22</v>
      </c>
      <c r="E45" s="45" t="s">
        <v>31</v>
      </c>
      <c r="F45" s="70" t="s">
        <v>119</v>
      </c>
      <c r="G45" s="106">
        <v>3</v>
      </c>
      <c r="H45" s="66" t="str">
        <f t="shared" si="14"/>
        <v>Sp</v>
      </c>
      <c r="I45" s="41">
        <f t="shared" si="15"/>
        <v>0</v>
      </c>
      <c r="J45" s="41">
        <f t="shared" si="15"/>
        <v>0</v>
      </c>
      <c r="K45" s="75"/>
      <c r="L45" s="83"/>
      <c r="M45" s="75"/>
      <c r="N45" s="88"/>
      <c r="O45" s="91">
        <f>IF(H45="S",I45*G45,IF(H45="Sp",J45*G45,IF(H45="M",G45*I45+G45*J45,"CHYBA, není zadán atribut S/Sp/M")))</f>
        <v>0</v>
      </c>
      <c r="P45" s="74"/>
      <c r="Q45" s="74"/>
      <c r="R45" s="74"/>
      <c r="S45" s="50">
        <f t="shared" si="13"/>
        <v>0</v>
      </c>
    </row>
    <row r="46" spans="1:19" ht="15" customHeight="1" x14ac:dyDescent="0.15">
      <c r="A46" s="198">
        <v>8</v>
      </c>
      <c r="B46" s="49">
        <v>150110</v>
      </c>
      <c r="C46" s="44" t="s">
        <v>29</v>
      </c>
      <c r="D46" s="44" t="s">
        <v>22</v>
      </c>
      <c r="E46" s="45" t="s">
        <v>31</v>
      </c>
      <c r="F46" s="70" t="s">
        <v>119</v>
      </c>
      <c r="G46" s="106">
        <v>2.1</v>
      </c>
      <c r="H46" s="47" t="str">
        <f t="shared" si="14"/>
        <v>Sp</v>
      </c>
      <c r="I46" s="178">
        <f t="shared" si="15"/>
        <v>0</v>
      </c>
      <c r="J46" s="178">
        <f t="shared" si="15"/>
        <v>0</v>
      </c>
      <c r="K46" s="76"/>
      <c r="L46" s="76"/>
      <c r="M46" s="76"/>
      <c r="N46" s="89"/>
      <c r="O46" s="91">
        <f t="shared" ref="O46:O47" si="20">IF(H46="S",I46*G46,IF(H46="Sp",J46*G46,IF(H46="M",G46*I46+G46*J46,"CHYBA, není zadán atribut S/Sp/M")))</f>
        <v>0</v>
      </c>
      <c r="P46" s="74"/>
      <c r="Q46" s="74"/>
      <c r="R46" s="79"/>
      <c r="S46" s="50">
        <f t="shared" si="13"/>
        <v>0</v>
      </c>
    </row>
    <row r="47" spans="1:19" ht="15" customHeight="1" thickBot="1" x14ac:dyDescent="0.2">
      <c r="A47" s="199">
        <v>9</v>
      </c>
      <c r="B47" s="51">
        <v>130208</v>
      </c>
      <c r="C47" s="52" t="s">
        <v>28</v>
      </c>
      <c r="D47" s="52" t="s">
        <v>22</v>
      </c>
      <c r="E47" s="53" t="s">
        <v>31</v>
      </c>
      <c r="F47" s="95" t="s">
        <v>119</v>
      </c>
      <c r="G47" s="107">
        <v>1.5</v>
      </c>
      <c r="H47" s="54" t="str">
        <f t="shared" si="14"/>
        <v>Sp</v>
      </c>
      <c r="I47" s="181">
        <f t="shared" si="15"/>
        <v>0</v>
      </c>
      <c r="J47" s="181">
        <f t="shared" si="15"/>
        <v>0</v>
      </c>
      <c r="K47" s="77"/>
      <c r="L47" s="77"/>
      <c r="M47" s="77"/>
      <c r="N47" s="90"/>
      <c r="O47" s="91">
        <f t="shared" si="20"/>
        <v>0</v>
      </c>
      <c r="P47" s="92"/>
      <c r="Q47" s="92"/>
      <c r="R47" s="93"/>
      <c r="S47" s="94">
        <f t="shared" si="13"/>
        <v>0</v>
      </c>
    </row>
    <row r="48" spans="1:19" ht="29" customHeight="1" thickBot="1" x14ac:dyDescent="0.2">
      <c r="C48" s="27"/>
      <c r="D48" s="27"/>
      <c r="E48" s="30"/>
      <c r="F48" s="30"/>
      <c r="G48" s="31"/>
      <c r="H48" s="30"/>
      <c r="I48" s="31"/>
      <c r="J48" s="31"/>
      <c r="K48" s="55" t="s">
        <v>73</v>
      </c>
      <c r="L48" s="69"/>
      <c r="M48" s="69"/>
      <c r="N48" s="69"/>
      <c r="O48" s="56">
        <f>SUM(O39:O47)</f>
        <v>0</v>
      </c>
      <c r="P48" s="56">
        <f t="shared" ref="P48:S48" si="21">SUM(P39:P47)</f>
        <v>0</v>
      </c>
      <c r="Q48" s="56">
        <f t="shared" si="21"/>
        <v>0</v>
      </c>
      <c r="R48" s="56">
        <f t="shared" si="21"/>
        <v>0</v>
      </c>
      <c r="S48" s="57">
        <f t="shared" si="21"/>
        <v>0</v>
      </c>
    </row>
    <row r="49" spans="1:19" ht="29" customHeight="1" thickBot="1" x14ac:dyDescent="0.2"/>
    <row r="50" spans="1:19" ht="20" customHeight="1" thickBot="1" x14ac:dyDescent="0.2">
      <c r="G50" s="30" t="s">
        <v>66</v>
      </c>
      <c r="H50" s="38" t="str">
        <f>IF(H39="M", "Uveďte cenu za uložení odpadu a cenu za spálení odpadu",IF(H39="S","Uveďte cenu pouze za uložení odpadu",IF(H39="Sp","Uveďte cenu pouze za spálení odpadu","")))</f>
        <v>Uveďte cenu pouze za spálení odpadu</v>
      </c>
      <c r="P50" s="96"/>
      <c r="Q50" s="97" t="s">
        <v>70</v>
      </c>
      <c r="R50" s="98" t="s">
        <v>60</v>
      </c>
      <c r="S50" s="63">
        <f>SUM(S39:S47)</f>
        <v>0</v>
      </c>
    </row>
    <row r="51" spans="1:19" ht="29" customHeight="1" x14ac:dyDescent="0.15">
      <c r="G51" s="102" t="s">
        <v>67</v>
      </c>
      <c r="H51" s="100" t="b">
        <f>IF(H39="S",IF(I39=(I39+J39),"","Pozor CHYBA, zadali jste navíc cenu za spálení odpadu"))</f>
        <v>0</v>
      </c>
      <c r="P51" s="28" t="s">
        <v>71</v>
      </c>
      <c r="Q51" s="27" t="s">
        <v>72</v>
      </c>
      <c r="R51" s="28"/>
      <c r="S51" s="99">
        <f>P48+Q48</f>
        <v>0</v>
      </c>
    </row>
    <row r="52" spans="1:19" ht="29" customHeight="1" thickBot="1" x14ac:dyDescent="0.2">
      <c r="G52" s="102" t="s">
        <v>68</v>
      </c>
      <c r="H52" s="100" t="str">
        <f>IF(H39="Sp",IF(J39=(I39+J39),"","Pozor CHYBA, zadali jste navíc cenu za uložení odpadu"))</f>
        <v/>
      </c>
      <c r="M52" s="101" t="str">
        <f>IF(H39="M",IF(K39=0,"Zadejte vzdálenost v km ve sloupci D",""),"")</f>
        <v/>
      </c>
      <c r="P52" s="27"/>
      <c r="Q52" s="27" t="s">
        <v>89</v>
      </c>
      <c r="R52" s="28"/>
      <c r="S52" s="99">
        <f>R48</f>
        <v>0</v>
      </c>
    </row>
    <row r="53" spans="1:19" ht="43" customHeight="1" thickBot="1" x14ac:dyDescent="0.2">
      <c r="G53" s="102" t="s">
        <v>87</v>
      </c>
      <c r="H53" s="101" t="str">
        <f>IF(H39="M",IF(J39=(I39+J39),"POZOR CHYBA, musíte zadat hodnotu ve sloupci B",""),"")</f>
        <v/>
      </c>
      <c r="M53" s="101" t="str">
        <f>IF(H39="M",IF(M39=0,"Zadejte vzdálenost v km ve sloupci E",""),"")</f>
        <v/>
      </c>
      <c r="P53" s="246" t="s">
        <v>92</v>
      </c>
      <c r="Q53" s="247"/>
      <c r="R53" s="248"/>
      <c r="S53" s="103">
        <f>O48</f>
        <v>0</v>
      </c>
    </row>
    <row r="54" spans="1:19" ht="29" customHeight="1" x14ac:dyDescent="0.15">
      <c r="G54" s="30"/>
      <c r="H54" s="101" t="str">
        <f>IF(H39="M",IF(I39=(I39+J39),"POZOR CHYBA, musíte zadat hodnotu ve sloupci C",""),"")</f>
        <v/>
      </c>
      <c r="Q54" s="68"/>
      <c r="R54" s="68"/>
      <c r="S54" s="43"/>
    </row>
    <row r="55" spans="1:19" ht="29" customHeight="1" thickBot="1" x14ac:dyDescent="0.25">
      <c r="G55" s="30"/>
      <c r="H55" s="84"/>
      <c r="Q55" s="68"/>
      <c r="R55" s="68"/>
      <c r="S55" s="43"/>
    </row>
    <row r="56" spans="1:19" ht="16" customHeight="1" thickBot="1" x14ac:dyDescent="0.2">
      <c r="C56" s="27"/>
      <c r="G56" s="27"/>
      <c r="H56" s="249" t="s">
        <v>85</v>
      </c>
      <c r="I56" s="250"/>
      <c r="J56" s="250"/>
      <c r="K56" s="250"/>
      <c r="L56" s="250"/>
      <c r="M56" s="250"/>
      <c r="N56" s="251"/>
      <c r="O56" s="30"/>
      <c r="P56" s="30"/>
      <c r="Q56" s="30"/>
      <c r="R56" s="30"/>
      <c r="S56" s="30"/>
    </row>
    <row r="57" spans="1:19" ht="20" customHeight="1" thickBot="1" x14ac:dyDescent="0.2">
      <c r="B57" s="58" t="s">
        <v>63</v>
      </c>
      <c r="C57" s="27"/>
      <c r="G57" s="27"/>
      <c r="H57" s="71" t="s">
        <v>80</v>
      </c>
      <c r="I57" s="72" t="s">
        <v>81</v>
      </c>
      <c r="J57" s="72" t="s">
        <v>82</v>
      </c>
      <c r="K57" s="72" t="s">
        <v>83</v>
      </c>
      <c r="L57" s="80" t="s">
        <v>91</v>
      </c>
      <c r="M57" s="72" t="s">
        <v>84</v>
      </c>
      <c r="N57" s="73" t="s">
        <v>88</v>
      </c>
      <c r="O57" s="271" t="s">
        <v>79</v>
      </c>
      <c r="P57" s="272"/>
      <c r="Q57" s="272"/>
      <c r="R57" s="272"/>
      <c r="S57" s="273"/>
    </row>
    <row r="58" spans="1:19" ht="199" customHeight="1" thickBot="1" x14ac:dyDescent="0.2">
      <c r="A58" s="200" t="s">
        <v>125</v>
      </c>
      <c r="B58" s="192" t="s">
        <v>33</v>
      </c>
      <c r="C58" s="145" t="s">
        <v>34</v>
      </c>
      <c r="D58" s="145" t="s">
        <v>32</v>
      </c>
      <c r="E58" s="48" t="s">
        <v>35</v>
      </c>
      <c r="F58" s="48" t="s">
        <v>36</v>
      </c>
      <c r="G58" s="48" t="s">
        <v>37</v>
      </c>
      <c r="H58" s="78" t="s">
        <v>65</v>
      </c>
      <c r="I58" s="78" t="s">
        <v>122</v>
      </c>
      <c r="J58" s="78" t="s">
        <v>123</v>
      </c>
      <c r="K58" s="78" t="s">
        <v>134</v>
      </c>
      <c r="L58" s="78" t="s">
        <v>86</v>
      </c>
      <c r="M58" s="78" t="s">
        <v>93</v>
      </c>
      <c r="N58" s="86" t="s">
        <v>131</v>
      </c>
      <c r="O58" s="201" t="s">
        <v>90</v>
      </c>
      <c r="P58" s="202" t="s">
        <v>69</v>
      </c>
      <c r="Q58" s="202" t="s">
        <v>59</v>
      </c>
      <c r="R58" s="202" t="s">
        <v>133</v>
      </c>
      <c r="S58" s="203" t="s">
        <v>76</v>
      </c>
    </row>
    <row r="59" spans="1:19" ht="15" customHeight="1" thickBot="1" x14ac:dyDescent="0.2">
      <c r="A59" s="198">
        <v>1</v>
      </c>
      <c r="B59" s="49">
        <v>200301</v>
      </c>
      <c r="C59" s="44" t="s">
        <v>20</v>
      </c>
      <c r="D59" s="44" t="s">
        <v>21</v>
      </c>
      <c r="E59" s="45" t="s">
        <v>30</v>
      </c>
      <c r="F59" s="45" t="s">
        <v>120</v>
      </c>
      <c r="G59" s="105">
        <f>1500+924</f>
        <v>2424</v>
      </c>
      <c r="H59" s="41" t="str">
        <f>H39</f>
        <v>Sp</v>
      </c>
      <c r="I59" s="41">
        <f>I39</f>
        <v>0</v>
      </c>
      <c r="J59" s="41">
        <f>J39</f>
        <v>0</v>
      </c>
      <c r="K59" s="42">
        <f>K39</f>
        <v>0</v>
      </c>
      <c r="L59" s="87">
        <f>IF(H59="S",G59,IF(H59="Sp",G59,IF(H59="M",G59-N59)))</f>
        <v>2424</v>
      </c>
      <c r="M59" s="42">
        <f t="shared" ref="M59:M64" si="22">M39</f>
        <v>0</v>
      </c>
      <c r="N59" s="66">
        <f>IF(H59="S",(G59-L59),IF(H59="Sp",(G59-L59),IF(H59="M",G59-$H$9)))</f>
        <v>0</v>
      </c>
      <c r="O59" s="91">
        <f>IF(H59="M",I59*L59+J59*N59,IF(H59="S",G59*I59,IF(H59="Sp",G59*J59)))</f>
        <v>0</v>
      </c>
      <c r="P59" s="46">
        <f>IF(H59="S",$H$9*500,IF(H59="Sp",0,IF(H59="M",IF(I59=0,0,$H$9*500))))</f>
        <v>0</v>
      </c>
      <c r="Q59" s="46">
        <f>IF(H59="Sp",0,IF(H59="S",(G59-$H$9)*1000,IF(H59="M",IF(L59&gt;$H$9,(L59-$H$9)*1000,0))))</f>
        <v>0</v>
      </c>
      <c r="R59" s="147">
        <f>IF(H59="M",(L59/$F$13)*(K59*2*$F$12)+(N59/$F$13)*(M59*2*$F$12),(L59/$F$13)*(K59*2*$F$12))</f>
        <v>0</v>
      </c>
      <c r="S59" s="50">
        <f t="shared" ref="S59:S67" si="23">SUM(O59:R59)</f>
        <v>0</v>
      </c>
    </row>
    <row r="60" spans="1:19" ht="15" customHeight="1" x14ac:dyDescent="0.15">
      <c r="A60" s="198">
        <v>2</v>
      </c>
      <c r="B60" s="49">
        <v>200301</v>
      </c>
      <c r="C60" s="44" t="s">
        <v>20</v>
      </c>
      <c r="D60" s="44" t="s">
        <v>22</v>
      </c>
      <c r="E60" s="45" t="s">
        <v>30</v>
      </c>
      <c r="F60" s="45" t="s">
        <v>120</v>
      </c>
      <c r="G60" s="106">
        <v>192</v>
      </c>
      <c r="H60" s="65" t="str">
        <f t="shared" ref="H60:H67" si="24">$H$18</f>
        <v>Sp</v>
      </c>
      <c r="I60" s="65">
        <f t="shared" ref="I60:J62" si="25">I40</f>
        <v>0</v>
      </c>
      <c r="J60" s="65">
        <f t="shared" si="25"/>
        <v>0</v>
      </c>
      <c r="K60" s="82">
        <f>K40</f>
        <v>0</v>
      </c>
      <c r="L60" s="85">
        <f>IF(H60="S",G60,IF(H60="Sp",G60,IF(H60="M",G60-N60)))</f>
        <v>192</v>
      </c>
      <c r="M60" s="82">
        <f t="shared" si="22"/>
        <v>0</v>
      </c>
      <c r="N60" s="66">
        <f>IF(H60="S",(G60-L60),IF(H60="Sp",(G60-L60),IF(H60="M",G60)))</f>
        <v>0</v>
      </c>
      <c r="O60" s="91">
        <f>IF(H60="S",I60*G60,IF(H60="Sp",J60*G60,IF(H60="M",I60*L60+J60*N60,"CHYBA, není zadán atribut S/Sp/M")))</f>
        <v>0</v>
      </c>
      <c r="P60" s="74"/>
      <c r="Q60" s="46">
        <f>IF(H60="S",G60*1000,0)+IF(H60="M",IF(N60&lt;G60,L60*1000,0))</f>
        <v>0</v>
      </c>
      <c r="R60" s="148">
        <f>IF(H60="M",((K60*L60/$F$13+M60*N60/$F$13)*$F$12),(G60/$F$13)*(K60*2*$F$12))</f>
        <v>0</v>
      </c>
      <c r="S60" s="50">
        <f t="shared" si="23"/>
        <v>0</v>
      </c>
    </row>
    <row r="61" spans="1:19" ht="15" customHeight="1" x14ac:dyDescent="0.15">
      <c r="A61" s="198">
        <v>3</v>
      </c>
      <c r="B61" s="49">
        <v>200307</v>
      </c>
      <c r="C61" s="44" t="s">
        <v>23</v>
      </c>
      <c r="D61" s="44" t="s">
        <v>22</v>
      </c>
      <c r="E61" s="45" t="s">
        <v>30</v>
      </c>
      <c r="F61" s="45" t="s">
        <v>120</v>
      </c>
      <c r="G61" s="106">
        <v>444</v>
      </c>
      <c r="H61" s="47" t="str">
        <f t="shared" si="24"/>
        <v>Sp</v>
      </c>
      <c r="I61" s="65">
        <f t="shared" si="25"/>
        <v>0</v>
      </c>
      <c r="J61" s="65">
        <f t="shared" si="25"/>
        <v>0</v>
      </c>
      <c r="K61" s="82">
        <f>K41</f>
        <v>0</v>
      </c>
      <c r="L61" s="85">
        <f t="shared" ref="L61:L64" si="26">IF(H61="S",G61,IF(H61="Sp",G61,IF(H61="M",G61-N61)))</f>
        <v>444</v>
      </c>
      <c r="M61" s="82">
        <f t="shared" si="22"/>
        <v>0</v>
      </c>
      <c r="N61" s="66">
        <f t="shared" ref="N61:N64" si="27">IF(H61="S",(G61-L61),IF(H61="Sp",(G61-L61),IF(H61="M",G61)))</f>
        <v>0</v>
      </c>
      <c r="O61" s="91">
        <f t="shared" ref="O61:O64" si="28">IF(H61="S",I61*G61,IF(H61="Sp",J61*G61,IF(H61="M",I61*L61+J61*N61,"CHYBA, není zadán atribut S/Sp/M")))</f>
        <v>0</v>
      </c>
      <c r="P61" s="74"/>
      <c r="Q61" s="46">
        <f>IF(H61="S",G61*1000,0)+IF(H61="M",IF(N61&lt;G61,L61*1000,0))</f>
        <v>0</v>
      </c>
      <c r="R61" s="148">
        <f t="shared" ref="R61:R64" si="29">IF(H61="M",((K61*L61/$F$13+M61*N61/$F$13)*$F$12),(G61/$F$13)*(K61*2*$F$12))</f>
        <v>0</v>
      </c>
      <c r="S61" s="50">
        <f t="shared" si="23"/>
        <v>0</v>
      </c>
    </row>
    <row r="62" spans="1:19" ht="15" customHeight="1" x14ac:dyDescent="0.15">
      <c r="A62" s="198">
        <v>4</v>
      </c>
      <c r="B62" s="49">
        <v>200139</v>
      </c>
      <c r="C62" s="44" t="s">
        <v>24</v>
      </c>
      <c r="D62" s="44" t="s">
        <v>21</v>
      </c>
      <c r="E62" s="45" t="s">
        <v>30</v>
      </c>
      <c r="F62" s="45" t="s">
        <v>120</v>
      </c>
      <c r="G62" s="106">
        <v>180</v>
      </c>
      <c r="H62" s="47" t="str">
        <f t="shared" si="24"/>
        <v>Sp</v>
      </c>
      <c r="I62" s="47">
        <f t="shared" si="25"/>
        <v>0</v>
      </c>
      <c r="J62" s="47">
        <f t="shared" si="25"/>
        <v>0</v>
      </c>
      <c r="K62" s="82">
        <f>K42</f>
        <v>0</v>
      </c>
      <c r="L62" s="85">
        <f t="shared" si="26"/>
        <v>180</v>
      </c>
      <c r="M62" s="82">
        <f t="shared" si="22"/>
        <v>0</v>
      </c>
      <c r="N62" s="66">
        <f t="shared" si="27"/>
        <v>0</v>
      </c>
      <c r="O62" s="91">
        <f t="shared" si="28"/>
        <v>0</v>
      </c>
      <c r="P62" s="74"/>
      <c r="Q62" s="74"/>
      <c r="R62" s="148">
        <f t="shared" si="29"/>
        <v>0</v>
      </c>
      <c r="S62" s="50">
        <f t="shared" si="23"/>
        <v>0</v>
      </c>
    </row>
    <row r="63" spans="1:19" ht="15" customHeight="1" x14ac:dyDescent="0.15">
      <c r="A63" s="198">
        <v>5</v>
      </c>
      <c r="B63" s="49">
        <v>200102</v>
      </c>
      <c r="C63" s="44" t="s">
        <v>25</v>
      </c>
      <c r="D63" s="44" t="s">
        <v>21</v>
      </c>
      <c r="E63" s="45" t="s">
        <v>30</v>
      </c>
      <c r="F63" s="45" t="s">
        <v>120</v>
      </c>
      <c r="G63" s="106">
        <v>96</v>
      </c>
      <c r="H63" s="47" t="str">
        <f t="shared" si="24"/>
        <v>Sp</v>
      </c>
      <c r="I63" s="47">
        <f t="shared" ref="I63:J64" si="30">I43</f>
        <v>0</v>
      </c>
      <c r="J63" s="47">
        <f t="shared" si="30"/>
        <v>0</v>
      </c>
      <c r="K63" s="82">
        <f>K43</f>
        <v>0</v>
      </c>
      <c r="L63" s="85">
        <f t="shared" si="26"/>
        <v>96</v>
      </c>
      <c r="M63" s="82">
        <f t="shared" si="22"/>
        <v>0</v>
      </c>
      <c r="N63" s="66">
        <f t="shared" si="27"/>
        <v>0</v>
      </c>
      <c r="O63" s="91">
        <f t="shared" si="28"/>
        <v>0</v>
      </c>
      <c r="P63" s="74"/>
      <c r="Q63" s="74"/>
      <c r="R63" s="148">
        <f t="shared" si="29"/>
        <v>0</v>
      </c>
      <c r="S63" s="50">
        <f t="shared" si="23"/>
        <v>0</v>
      </c>
    </row>
    <row r="64" spans="1:19" ht="15" customHeight="1" thickBot="1" x14ac:dyDescent="0.2">
      <c r="A64" s="198">
        <v>6</v>
      </c>
      <c r="B64" s="49">
        <v>150103</v>
      </c>
      <c r="C64" s="44" t="s">
        <v>26</v>
      </c>
      <c r="D64" s="44" t="s">
        <v>22</v>
      </c>
      <c r="E64" s="45" t="s">
        <v>30</v>
      </c>
      <c r="F64" s="45" t="s">
        <v>120</v>
      </c>
      <c r="G64" s="106">
        <v>30</v>
      </c>
      <c r="H64" s="47" t="str">
        <f t="shared" si="24"/>
        <v>Sp</v>
      </c>
      <c r="I64" s="47">
        <f t="shared" si="30"/>
        <v>0</v>
      </c>
      <c r="J64" s="47">
        <f t="shared" si="30"/>
        <v>0</v>
      </c>
      <c r="K64" s="82">
        <f>K44</f>
        <v>0</v>
      </c>
      <c r="L64" s="85">
        <f t="shared" si="26"/>
        <v>30</v>
      </c>
      <c r="M64" s="82">
        <f t="shared" si="22"/>
        <v>0</v>
      </c>
      <c r="N64" s="66">
        <f t="shared" si="27"/>
        <v>0</v>
      </c>
      <c r="O64" s="91">
        <f t="shared" si="28"/>
        <v>0</v>
      </c>
      <c r="P64" s="74"/>
      <c r="Q64" s="74"/>
      <c r="R64" s="148">
        <f t="shared" si="29"/>
        <v>0</v>
      </c>
      <c r="S64" s="50">
        <f t="shared" si="23"/>
        <v>0</v>
      </c>
    </row>
    <row r="65" spans="1:19" ht="15" customHeight="1" thickBot="1" x14ac:dyDescent="0.2">
      <c r="A65" s="198">
        <v>7</v>
      </c>
      <c r="B65" s="49">
        <v>200127</v>
      </c>
      <c r="C65" s="44" t="s">
        <v>27</v>
      </c>
      <c r="D65" s="44" t="s">
        <v>22</v>
      </c>
      <c r="E65" s="45" t="s">
        <v>31</v>
      </c>
      <c r="F65" s="70" t="s">
        <v>119</v>
      </c>
      <c r="G65" s="106">
        <v>3</v>
      </c>
      <c r="H65" s="66" t="str">
        <f t="shared" si="24"/>
        <v>Sp</v>
      </c>
      <c r="I65" s="41">
        <f t="shared" ref="I65:J67" si="31">I45</f>
        <v>0</v>
      </c>
      <c r="J65" s="41">
        <f t="shared" si="31"/>
        <v>0</v>
      </c>
      <c r="K65" s="75"/>
      <c r="L65" s="83"/>
      <c r="M65" s="75"/>
      <c r="N65" s="88"/>
      <c r="O65" s="91">
        <f>IF(H65="S",I65*G65,IF(H65="Sp",J65*G65,IF(H65="M",G65*I65+G65*J65,"CHYBA, není zadán atribut S/Sp/M")))</f>
        <v>0</v>
      </c>
      <c r="P65" s="74"/>
      <c r="Q65" s="74"/>
      <c r="R65" s="74"/>
      <c r="S65" s="50">
        <f t="shared" si="23"/>
        <v>0</v>
      </c>
    </row>
    <row r="66" spans="1:19" ht="15" customHeight="1" x14ac:dyDescent="0.15">
      <c r="A66" s="198">
        <v>8</v>
      </c>
      <c r="B66" s="49">
        <v>150110</v>
      </c>
      <c r="C66" s="44" t="s">
        <v>29</v>
      </c>
      <c r="D66" s="44" t="s">
        <v>22</v>
      </c>
      <c r="E66" s="45" t="s">
        <v>31</v>
      </c>
      <c r="F66" s="70" t="s">
        <v>119</v>
      </c>
      <c r="G66" s="106">
        <v>2.1</v>
      </c>
      <c r="H66" s="47" t="str">
        <f t="shared" si="24"/>
        <v>Sp</v>
      </c>
      <c r="I66" s="65">
        <f t="shared" si="31"/>
        <v>0</v>
      </c>
      <c r="J66" s="65">
        <f t="shared" si="31"/>
        <v>0</v>
      </c>
      <c r="K66" s="76"/>
      <c r="L66" s="76"/>
      <c r="M66" s="76"/>
      <c r="N66" s="89"/>
      <c r="O66" s="91">
        <f t="shared" ref="O66:O67" si="32">IF(H66="S",I66*G66,IF(H66="Sp",J66*G66,IF(H66="M",G66*I66+G66*J66,"CHYBA, není zadán atribut S/Sp/M")))</f>
        <v>0</v>
      </c>
      <c r="P66" s="74"/>
      <c r="Q66" s="74"/>
      <c r="R66" s="79"/>
      <c r="S66" s="50">
        <f t="shared" si="23"/>
        <v>0</v>
      </c>
    </row>
    <row r="67" spans="1:19" ht="15" customHeight="1" thickBot="1" x14ac:dyDescent="0.2">
      <c r="A67" s="199">
        <v>9</v>
      </c>
      <c r="B67" s="51">
        <v>130208</v>
      </c>
      <c r="C67" s="52" t="s">
        <v>28</v>
      </c>
      <c r="D67" s="52" t="s">
        <v>22</v>
      </c>
      <c r="E67" s="53" t="s">
        <v>31</v>
      </c>
      <c r="F67" s="95" t="s">
        <v>119</v>
      </c>
      <c r="G67" s="107">
        <v>1.5</v>
      </c>
      <c r="H67" s="54" t="str">
        <f t="shared" si="24"/>
        <v>Sp</v>
      </c>
      <c r="I67" s="54">
        <f t="shared" si="31"/>
        <v>0</v>
      </c>
      <c r="J67" s="54">
        <f t="shared" si="31"/>
        <v>0</v>
      </c>
      <c r="K67" s="77"/>
      <c r="L67" s="77"/>
      <c r="M67" s="77"/>
      <c r="N67" s="90"/>
      <c r="O67" s="91">
        <f t="shared" si="32"/>
        <v>0</v>
      </c>
      <c r="P67" s="92"/>
      <c r="Q67" s="92"/>
      <c r="R67" s="93"/>
      <c r="S67" s="94">
        <f t="shared" si="23"/>
        <v>0</v>
      </c>
    </row>
    <row r="68" spans="1:19" ht="29" customHeight="1" thickBot="1" x14ac:dyDescent="0.2">
      <c r="C68" s="27"/>
      <c r="D68" s="27"/>
      <c r="E68" s="30"/>
      <c r="F68" s="30"/>
      <c r="G68" s="31"/>
      <c r="H68" s="30"/>
      <c r="I68" s="31"/>
      <c r="J68" s="31"/>
      <c r="K68" s="55" t="s">
        <v>73</v>
      </c>
      <c r="L68" s="69"/>
      <c r="M68" s="69"/>
      <c r="N68" s="69"/>
      <c r="O68" s="56">
        <f>SUM(O59:O67)</f>
        <v>0</v>
      </c>
      <c r="P68" s="56">
        <f t="shared" ref="P68:S68" si="33">SUM(P59:P67)</f>
        <v>0</v>
      </c>
      <c r="Q68" s="56">
        <f t="shared" si="33"/>
        <v>0</v>
      </c>
      <c r="R68" s="56">
        <f t="shared" si="33"/>
        <v>0</v>
      </c>
      <c r="S68" s="57">
        <f t="shared" si="33"/>
        <v>0</v>
      </c>
    </row>
    <row r="69" spans="1:19" ht="29" customHeight="1" thickBot="1" x14ac:dyDescent="0.2"/>
    <row r="70" spans="1:19" ht="20" customHeight="1" thickBot="1" x14ac:dyDescent="0.2">
      <c r="G70" s="30" t="s">
        <v>66</v>
      </c>
      <c r="H70" s="38" t="str">
        <f>IF(H59="M", "Uveďte cenu za uložení odpadu a cenu za spálení odpadu",IF(H59="S","Uveďte cenu pouze za uložení odpadu",IF(H59="Sp","Uveďte cenu pouze za spálení odpadu","")))</f>
        <v>Uveďte cenu pouze za spálení odpadu</v>
      </c>
      <c r="P70" s="96"/>
      <c r="Q70" s="97" t="s">
        <v>70</v>
      </c>
      <c r="R70" s="98" t="s">
        <v>60</v>
      </c>
      <c r="S70" s="63">
        <f>SUM(S59:S67)</f>
        <v>0</v>
      </c>
    </row>
    <row r="71" spans="1:19" ht="29" customHeight="1" x14ac:dyDescent="0.15">
      <c r="G71" s="102" t="s">
        <v>67</v>
      </c>
      <c r="H71" s="100" t="b">
        <f>IF(H59="S",IF(I59=(I59+J59),"","Pozor CHYBA, zadali jste navíc cenu za spálení odpadu"))</f>
        <v>0</v>
      </c>
      <c r="P71" s="28" t="s">
        <v>71</v>
      </c>
      <c r="Q71" s="27" t="s">
        <v>72</v>
      </c>
      <c r="R71" s="28"/>
      <c r="S71" s="99">
        <f>P68+Q68</f>
        <v>0</v>
      </c>
    </row>
    <row r="72" spans="1:19" ht="29" customHeight="1" thickBot="1" x14ac:dyDescent="0.2">
      <c r="G72" s="102" t="s">
        <v>68</v>
      </c>
      <c r="H72" s="100" t="str">
        <f>IF(H59="Sp",IF(J59=(I59+J59),"","Pozor CHYBA, zadali jste navíc cenu za uložení odpadu"))</f>
        <v/>
      </c>
      <c r="M72" s="101" t="str">
        <f>IF(H59="M",IF(K59=0,"Zadejte vzdálenost v km ve sloupci D",""),"")</f>
        <v/>
      </c>
      <c r="P72" s="27"/>
      <c r="Q72" s="27" t="s">
        <v>89</v>
      </c>
      <c r="R72" s="28"/>
      <c r="S72" s="99">
        <f>R68</f>
        <v>0</v>
      </c>
    </row>
    <row r="73" spans="1:19" ht="43" customHeight="1" thickBot="1" x14ac:dyDescent="0.2">
      <c r="G73" s="102" t="s">
        <v>87</v>
      </c>
      <c r="H73" s="101" t="str">
        <f>IF(H59="M",IF(J59=(I59+J59),"POZOR CHYBA, musíte zadat hodnotu ve sloupci B",""),"")</f>
        <v/>
      </c>
      <c r="M73" s="101" t="str">
        <f>IF(H59="M",IF(M59=0,"Zadejte vzdálenost v km ve sloupci E",""),"")</f>
        <v/>
      </c>
      <c r="P73" s="246" t="s">
        <v>92</v>
      </c>
      <c r="Q73" s="247"/>
      <c r="R73" s="248"/>
      <c r="S73" s="103">
        <f>O68</f>
        <v>0</v>
      </c>
    </row>
    <row r="74" spans="1:19" ht="29" customHeight="1" x14ac:dyDescent="0.15">
      <c r="G74" s="30"/>
      <c r="H74" s="101" t="str">
        <f>IF(H59="M",IF(I59=(I59+J59),"POZOR CHYBA, musíte zadat hodnotu ve sloupci C",""),"")</f>
        <v/>
      </c>
      <c r="Q74" s="68"/>
      <c r="R74" s="68"/>
      <c r="S74" s="43"/>
    </row>
    <row r="75" spans="1:19" ht="29" customHeight="1" thickBot="1" x14ac:dyDescent="0.25">
      <c r="G75" s="30"/>
      <c r="H75" s="84"/>
      <c r="Q75" s="68"/>
      <c r="R75" s="68"/>
      <c r="S75" s="43"/>
    </row>
    <row r="76" spans="1:19" ht="16" customHeight="1" thickBot="1" x14ac:dyDescent="0.2">
      <c r="C76" s="27"/>
      <c r="G76" s="27"/>
      <c r="H76" s="249" t="s">
        <v>85</v>
      </c>
      <c r="I76" s="250"/>
      <c r="J76" s="250"/>
      <c r="K76" s="250"/>
      <c r="L76" s="250"/>
      <c r="M76" s="250"/>
      <c r="N76" s="251"/>
      <c r="O76" s="30"/>
      <c r="P76" s="30"/>
      <c r="Q76" s="30"/>
      <c r="R76" s="30"/>
      <c r="S76" s="30"/>
    </row>
    <row r="77" spans="1:19" ht="20" customHeight="1" thickBot="1" x14ac:dyDescent="0.2">
      <c r="B77" s="58" t="s">
        <v>64</v>
      </c>
      <c r="C77" s="27"/>
      <c r="G77" s="27"/>
      <c r="H77" s="71" t="s">
        <v>80</v>
      </c>
      <c r="I77" s="72" t="s">
        <v>81</v>
      </c>
      <c r="J77" s="72" t="s">
        <v>82</v>
      </c>
      <c r="K77" s="72" t="s">
        <v>83</v>
      </c>
      <c r="L77" s="80" t="s">
        <v>91</v>
      </c>
      <c r="M77" s="72" t="s">
        <v>84</v>
      </c>
      <c r="N77" s="73" t="s">
        <v>88</v>
      </c>
      <c r="O77" s="271" t="s">
        <v>79</v>
      </c>
      <c r="P77" s="272"/>
      <c r="Q77" s="272"/>
      <c r="R77" s="272"/>
      <c r="S77" s="273"/>
    </row>
    <row r="78" spans="1:19" ht="199" customHeight="1" thickBot="1" x14ac:dyDescent="0.2">
      <c r="A78" s="200" t="s">
        <v>125</v>
      </c>
      <c r="B78" s="192" t="s">
        <v>33</v>
      </c>
      <c r="C78" s="145" t="s">
        <v>34</v>
      </c>
      <c r="D78" s="145" t="s">
        <v>32</v>
      </c>
      <c r="E78" s="48" t="s">
        <v>35</v>
      </c>
      <c r="F78" s="48" t="s">
        <v>36</v>
      </c>
      <c r="G78" s="48" t="s">
        <v>37</v>
      </c>
      <c r="H78" s="78" t="s">
        <v>65</v>
      </c>
      <c r="I78" s="78" t="s">
        <v>122</v>
      </c>
      <c r="J78" s="78" t="s">
        <v>123</v>
      </c>
      <c r="K78" s="78" t="s">
        <v>134</v>
      </c>
      <c r="L78" s="78" t="s">
        <v>86</v>
      </c>
      <c r="M78" s="78" t="s">
        <v>93</v>
      </c>
      <c r="N78" s="86" t="s">
        <v>131</v>
      </c>
      <c r="O78" s="201" t="s">
        <v>90</v>
      </c>
      <c r="P78" s="202" t="s">
        <v>69</v>
      </c>
      <c r="Q78" s="202" t="s">
        <v>59</v>
      </c>
      <c r="R78" s="202" t="s">
        <v>133</v>
      </c>
      <c r="S78" s="203" t="s">
        <v>76</v>
      </c>
    </row>
    <row r="79" spans="1:19" ht="15" customHeight="1" thickBot="1" x14ac:dyDescent="0.2">
      <c r="A79" s="198">
        <v>1</v>
      </c>
      <c r="B79" s="49">
        <v>200301</v>
      </c>
      <c r="C79" s="44" t="s">
        <v>20</v>
      </c>
      <c r="D79" s="44" t="s">
        <v>21</v>
      </c>
      <c r="E79" s="45" t="s">
        <v>30</v>
      </c>
      <c r="F79" s="45" t="s">
        <v>120</v>
      </c>
      <c r="G79" s="105">
        <f>1500+924</f>
        <v>2424</v>
      </c>
      <c r="H79" s="41" t="str">
        <f>H59</f>
        <v>Sp</v>
      </c>
      <c r="I79" s="41">
        <f>I59</f>
        <v>0</v>
      </c>
      <c r="J79" s="41">
        <f>J59</f>
        <v>0</v>
      </c>
      <c r="K79" s="42">
        <f>K59</f>
        <v>0</v>
      </c>
      <c r="L79" s="87">
        <f>IF(H79="S",G79,IF(H79="Sp",G79,IF(H79="M",G79-N79)))</f>
        <v>2424</v>
      </c>
      <c r="M79" s="42">
        <f t="shared" ref="M79:M84" si="34">M59</f>
        <v>0</v>
      </c>
      <c r="N79" s="66">
        <f>IF(H79="S",(G79-L79),IF(H79="Sp",(G79-L79),IF(H79="M",G79-$H$10)))</f>
        <v>0</v>
      </c>
      <c r="O79" s="91">
        <f>IF(H79="M",I79*L79+J79*N79,IF(H79="S",G79*I79,IF(H79="Sp",G79*J79)))</f>
        <v>0</v>
      </c>
      <c r="P79" s="46">
        <f>IF(H79="S",$H$10*500,IF(H79="Sp",0,IF(H79="M",IF(I79=0,0,$H$10*500))))</f>
        <v>0</v>
      </c>
      <c r="Q79" s="46">
        <f>IF(H79="Sp",0,IF(H79="S",(G79-$H$10)*1000,IF(H79="M",IF(L79&gt;$H$10,(L79-$H$10)*1000,0))))</f>
        <v>0</v>
      </c>
      <c r="R79" s="147">
        <f>IF(H79="M",(L79/$F$13)*(K79*2*$F$12)+(N79/$F$13)*(M79*2*$F$12),(L79/$F$13)*(K79*2*$F$12))</f>
        <v>0</v>
      </c>
      <c r="S79" s="50">
        <f t="shared" ref="S79:S87" si="35">SUM(O79:R79)</f>
        <v>0</v>
      </c>
    </row>
    <row r="80" spans="1:19" ht="15" customHeight="1" x14ac:dyDescent="0.15">
      <c r="A80" s="198">
        <v>2</v>
      </c>
      <c r="B80" s="49">
        <v>200301</v>
      </c>
      <c r="C80" s="44" t="s">
        <v>20</v>
      </c>
      <c r="D80" s="44" t="s">
        <v>22</v>
      </c>
      <c r="E80" s="45" t="s">
        <v>30</v>
      </c>
      <c r="F80" s="45" t="s">
        <v>120</v>
      </c>
      <c r="G80" s="106">
        <v>192</v>
      </c>
      <c r="H80" s="65" t="str">
        <f t="shared" ref="H80:H87" si="36">$H$18</f>
        <v>Sp</v>
      </c>
      <c r="I80" s="65">
        <f t="shared" ref="I80:J82" si="37">I60</f>
        <v>0</v>
      </c>
      <c r="J80" s="65">
        <f t="shared" si="37"/>
        <v>0</v>
      </c>
      <c r="K80" s="82">
        <f>K60</f>
        <v>0</v>
      </c>
      <c r="L80" s="85">
        <f>IF(H80="S",G80,IF(H80="Sp",G80,IF(H80="M",G80-N80)))</f>
        <v>192</v>
      </c>
      <c r="M80" s="82">
        <f t="shared" si="34"/>
        <v>0</v>
      </c>
      <c r="N80" s="66">
        <f>IF(H80="S",(G80-L80),IF(H80="Sp",(G80-L80),IF(H80="M",G80)))</f>
        <v>0</v>
      </c>
      <c r="O80" s="91">
        <f>IF(H80="S",I80*G80,IF(H80="Sp",J80*G80,IF(H80="M",I80*L80+J80*N80,"CHYBA, není zadán atribut S/Sp/M")))</f>
        <v>0</v>
      </c>
      <c r="P80" s="74"/>
      <c r="Q80" s="46">
        <f>IF(H80="S",G80*1000,0)+IF(H80="M",IF(N80&lt;G80,L80*1000,0))</f>
        <v>0</v>
      </c>
      <c r="R80" s="148">
        <f>IF(H80="M",((K80*L80/$F$13+M80*N80/$F$13)*$F$12),(G80/$F$13)*(K80*2*$F$12))</f>
        <v>0</v>
      </c>
      <c r="S80" s="50">
        <f t="shared" si="35"/>
        <v>0</v>
      </c>
    </row>
    <row r="81" spans="1:19" ht="15" customHeight="1" x14ac:dyDescent="0.15">
      <c r="A81" s="198">
        <v>3</v>
      </c>
      <c r="B81" s="49">
        <v>200307</v>
      </c>
      <c r="C81" s="44" t="s">
        <v>23</v>
      </c>
      <c r="D81" s="44" t="s">
        <v>22</v>
      </c>
      <c r="E81" s="45" t="s">
        <v>30</v>
      </c>
      <c r="F81" s="45" t="s">
        <v>120</v>
      </c>
      <c r="G81" s="106">
        <v>444</v>
      </c>
      <c r="H81" s="47" t="str">
        <f t="shared" si="36"/>
        <v>Sp</v>
      </c>
      <c r="I81" s="65">
        <f t="shared" si="37"/>
        <v>0</v>
      </c>
      <c r="J81" s="65">
        <f t="shared" si="37"/>
        <v>0</v>
      </c>
      <c r="K81" s="82">
        <f>K61</f>
        <v>0</v>
      </c>
      <c r="L81" s="85">
        <f t="shared" ref="L81:L84" si="38">IF(H81="S",G81,IF(H81="Sp",G81,IF(H81="M",G81-N81)))</f>
        <v>444</v>
      </c>
      <c r="M81" s="82">
        <f t="shared" si="34"/>
        <v>0</v>
      </c>
      <c r="N81" s="66">
        <f t="shared" ref="N81:N84" si="39">IF(H81="S",(G81-L81),IF(H81="Sp",(G81-L81),IF(H81="M",G81)))</f>
        <v>0</v>
      </c>
      <c r="O81" s="91">
        <f t="shared" ref="O81:O84" si="40">IF(H81="S",I81*G81,IF(H81="Sp",J81*G81,IF(H81="M",I81*L81+J81*N81,"CHYBA, není zadán atribut S/Sp/M")))</f>
        <v>0</v>
      </c>
      <c r="P81" s="74"/>
      <c r="Q81" s="46">
        <f>IF(H81="S",G81*1000,0)+IF(H81="M",IF(N81&lt;G81,L81*1000,0))</f>
        <v>0</v>
      </c>
      <c r="R81" s="148">
        <f t="shared" ref="R81:R84" si="41">IF(H81="M",((K81*L81/$F$13+M81*N81/$F$13)*$F$12),(G81/$F$13)*(K81*2*$F$12))</f>
        <v>0</v>
      </c>
      <c r="S81" s="50">
        <f t="shared" si="35"/>
        <v>0</v>
      </c>
    </row>
    <row r="82" spans="1:19" ht="15" customHeight="1" x14ac:dyDescent="0.15">
      <c r="A82" s="198">
        <v>4</v>
      </c>
      <c r="B82" s="49">
        <v>200139</v>
      </c>
      <c r="C82" s="44" t="s">
        <v>24</v>
      </c>
      <c r="D82" s="44" t="s">
        <v>21</v>
      </c>
      <c r="E82" s="45" t="s">
        <v>30</v>
      </c>
      <c r="F82" s="45" t="s">
        <v>120</v>
      </c>
      <c r="G82" s="106">
        <v>180</v>
      </c>
      <c r="H82" s="47" t="str">
        <f t="shared" si="36"/>
        <v>Sp</v>
      </c>
      <c r="I82" s="47">
        <f t="shared" si="37"/>
        <v>0</v>
      </c>
      <c r="J82" s="47">
        <f t="shared" si="37"/>
        <v>0</v>
      </c>
      <c r="K82" s="82">
        <f>K62</f>
        <v>0</v>
      </c>
      <c r="L82" s="85">
        <f t="shared" si="38"/>
        <v>180</v>
      </c>
      <c r="M82" s="82">
        <f t="shared" si="34"/>
        <v>0</v>
      </c>
      <c r="N82" s="66">
        <f t="shared" si="39"/>
        <v>0</v>
      </c>
      <c r="O82" s="91">
        <f t="shared" si="40"/>
        <v>0</v>
      </c>
      <c r="P82" s="74"/>
      <c r="Q82" s="74"/>
      <c r="R82" s="148">
        <f t="shared" si="41"/>
        <v>0</v>
      </c>
      <c r="S82" s="50">
        <f t="shared" si="35"/>
        <v>0</v>
      </c>
    </row>
    <row r="83" spans="1:19" ht="15" customHeight="1" x14ac:dyDescent="0.15">
      <c r="A83" s="198">
        <v>5</v>
      </c>
      <c r="B83" s="49">
        <v>200102</v>
      </c>
      <c r="C83" s="44" t="s">
        <v>25</v>
      </c>
      <c r="D83" s="44" t="s">
        <v>21</v>
      </c>
      <c r="E83" s="45" t="s">
        <v>30</v>
      </c>
      <c r="F83" s="45" t="s">
        <v>120</v>
      </c>
      <c r="G83" s="106">
        <v>96</v>
      </c>
      <c r="H83" s="47" t="str">
        <f t="shared" si="36"/>
        <v>Sp</v>
      </c>
      <c r="I83" s="47">
        <f t="shared" ref="I83:J84" si="42">I63</f>
        <v>0</v>
      </c>
      <c r="J83" s="47">
        <f t="shared" si="42"/>
        <v>0</v>
      </c>
      <c r="K83" s="82">
        <f>K63</f>
        <v>0</v>
      </c>
      <c r="L83" s="85">
        <f t="shared" si="38"/>
        <v>96</v>
      </c>
      <c r="M83" s="82">
        <f t="shared" si="34"/>
        <v>0</v>
      </c>
      <c r="N83" s="66">
        <f t="shared" si="39"/>
        <v>0</v>
      </c>
      <c r="O83" s="91">
        <f t="shared" si="40"/>
        <v>0</v>
      </c>
      <c r="P83" s="74"/>
      <c r="Q83" s="74"/>
      <c r="R83" s="148">
        <f t="shared" si="41"/>
        <v>0</v>
      </c>
      <c r="S83" s="50">
        <f t="shared" si="35"/>
        <v>0</v>
      </c>
    </row>
    <row r="84" spans="1:19" ht="15" customHeight="1" thickBot="1" x14ac:dyDescent="0.2">
      <c r="A84" s="198">
        <v>6</v>
      </c>
      <c r="B84" s="49">
        <v>150103</v>
      </c>
      <c r="C84" s="44" t="s">
        <v>26</v>
      </c>
      <c r="D84" s="44" t="s">
        <v>22</v>
      </c>
      <c r="E84" s="45" t="s">
        <v>30</v>
      </c>
      <c r="F84" s="45" t="s">
        <v>120</v>
      </c>
      <c r="G84" s="106">
        <v>30</v>
      </c>
      <c r="H84" s="47" t="str">
        <f t="shared" si="36"/>
        <v>Sp</v>
      </c>
      <c r="I84" s="47">
        <f t="shared" si="42"/>
        <v>0</v>
      </c>
      <c r="J84" s="47">
        <f t="shared" si="42"/>
        <v>0</v>
      </c>
      <c r="K84" s="82">
        <f>K64</f>
        <v>0</v>
      </c>
      <c r="L84" s="85">
        <f t="shared" si="38"/>
        <v>30</v>
      </c>
      <c r="M84" s="82">
        <f t="shared" si="34"/>
        <v>0</v>
      </c>
      <c r="N84" s="66">
        <f t="shared" si="39"/>
        <v>0</v>
      </c>
      <c r="O84" s="91">
        <f t="shared" si="40"/>
        <v>0</v>
      </c>
      <c r="P84" s="74"/>
      <c r="Q84" s="74"/>
      <c r="R84" s="148">
        <f t="shared" si="41"/>
        <v>0</v>
      </c>
      <c r="S84" s="50">
        <f t="shared" si="35"/>
        <v>0</v>
      </c>
    </row>
    <row r="85" spans="1:19" ht="15" customHeight="1" thickBot="1" x14ac:dyDescent="0.2">
      <c r="A85" s="198">
        <v>7</v>
      </c>
      <c r="B85" s="49">
        <v>200127</v>
      </c>
      <c r="C85" s="44" t="s">
        <v>27</v>
      </c>
      <c r="D85" s="44" t="s">
        <v>22</v>
      </c>
      <c r="E85" s="45" t="s">
        <v>31</v>
      </c>
      <c r="F85" s="70" t="s">
        <v>119</v>
      </c>
      <c r="G85" s="106">
        <v>3</v>
      </c>
      <c r="H85" s="66" t="str">
        <f t="shared" si="36"/>
        <v>Sp</v>
      </c>
      <c r="I85" s="41">
        <f t="shared" ref="I85:J87" si="43">I65</f>
        <v>0</v>
      </c>
      <c r="J85" s="41">
        <f t="shared" si="43"/>
        <v>0</v>
      </c>
      <c r="K85" s="75"/>
      <c r="L85" s="83"/>
      <c r="M85" s="75"/>
      <c r="N85" s="88"/>
      <c r="O85" s="91">
        <f>IF(H85="S",I85*G85,IF(H85="Sp",J85*G85,IF(H85="M",G85*I85+G85*J85,"CHYBA, není zadán atribut S/Sp/M")))</f>
        <v>0</v>
      </c>
      <c r="P85" s="74"/>
      <c r="Q85" s="74"/>
      <c r="R85" s="74"/>
      <c r="S85" s="50">
        <f t="shared" si="35"/>
        <v>0</v>
      </c>
    </row>
    <row r="86" spans="1:19" ht="15" customHeight="1" x14ac:dyDescent="0.15">
      <c r="A86" s="198">
        <v>8</v>
      </c>
      <c r="B86" s="49">
        <v>150110</v>
      </c>
      <c r="C86" s="44" t="s">
        <v>29</v>
      </c>
      <c r="D86" s="44" t="s">
        <v>22</v>
      </c>
      <c r="E86" s="45" t="s">
        <v>31</v>
      </c>
      <c r="F86" s="70" t="s">
        <v>119</v>
      </c>
      <c r="G86" s="106">
        <v>2.1</v>
      </c>
      <c r="H86" s="47" t="str">
        <f t="shared" si="36"/>
        <v>Sp</v>
      </c>
      <c r="I86" s="65">
        <f t="shared" si="43"/>
        <v>0</v>
      </c>
      <c r="J86" s="65">
        <f t="shared" si="43"/>
        <v>0</v>
      </c>
      <c r="K86" s="76"/>
      <c r="L86" s="76"/>
      <c r="M86" s="76"/>
      <c r="N86" s="89"/>
      <c r="O86" s="91">
        <f t="shared" ref="O86:O87" si="44">IF(H86="S",I86*G86,IF(H86="Sp",J86*G86,IF(H86="M",G86*I86+G86*J86,"CHYBA, není zadán atribut S/Sp/M")))</f>
        <v>0</v>
      </c>
      <c r="P86" s="74"/>
      <c r="Q86" s="74"/>
      <c r="R86" s="79"/>
      <c r="S86" s="50">
        <f t="shared" si="35"/>
        <v>0</v>
      </c>
    </row>
    <row r="87" spans="1:19" ht="15" customHeight="1" thickBot="1" x14ac:dyDescent="0.2">
      <c r="A87" s="199">
        <v>9</v>
      </c>
      <c r="B87" s="51">
        <v>130208</v>
      </c>
      <c r="C87" s="52" t="s">
        <v>28</v>
      </c>
      <c r="D87" s="52" t="s">
        <v>22</v>
      </c>
      <c r="E87" s="53" t="s">
        <v>31</v>
      </c>
      <c r="F87" s="95" t="s">
        <v>119</v>
      </c>
      <c r="G87" s="107">
        <v>1.5</v>
      </c>
      <c r="H87" s="54" t="str">
        <f t="shared" si="36"/>
        <v>Sp</v>
      </c>
      <c r="I87" s="54">
        <f t="shared" si="43"/>
        <v>0</v>
      </c>
      <c r="J87" s="54">
        <f t="shared" si="43"/>
        <v>0</v>
      </c>
      <c r="K87" s="77"/>
      <c r="L87" s="77"/>
      <c r="M87" s="77"/>
      <c r="N87" s="90"/>
      <c r="O87" s="91">
        <f t="shared" si="44"/>
        <v>0</v>
      </c>
      <c r="P87" s="92"/>
      <c r="Q87" s="92"/>
      <c r="R87" s="93"/>
      <c r="S87" s="94">
        <f t="shared" si="35"/>
        <v>0</v>
      </c>
    </row>
    <row r="88" spans="1:19" ht="29" customHeight="1" thickBot="1" x14ac:dyDescent="0.2">
      <c r="C88" s="27"/>
      <c r="D88" s="27"/>
      <c r="E88" s="30"/>
      <c r="F88" s="30"/>
      <c r="G88" s="31"/>
      <c r="H88" s="30"/>
      <c r="I88" s="31"/>
      <c r="J88" s="31"/>
      <c r="K88" s="55" t="s">
        <v>73</v>
      </c>
      <c r="L88" s="69"/>
      <c r="M88" s="69"/>
      <c r="N88" s="69"/>
      <c r="O88" s="56">
        <f>SUM(O79:O87)</f>
        <v>0</v>
      </c>
      <c r="P88" s="56">
        <f t="shared" ref="P88:S88" si="45">SUM(P79:P87)</f>
        <v>0</v>
      </c>
      <c r="Q88" s="56">
        <f t="shared" si="45"/>
        <v>0</v>
      </c>
      <c r="R88" s="56">
        <f t="shared" si="45"/>
        <v>0</v>
      </c>
      <c r="S88" s="57">
        <f t="shared" si="45"/>
        <v>0</v>
      </c>
    </row>
    <row r="89" spans="1:19" ht="29" customHeight="1" thickBot="1" x14ac:dyDescent="0.2"/>
    <row r="90" spans="1:19" ht="24" customHeight="1" thickBot="1" x14ac:dyDescent="0.2">
      <c r="G90" s="30" t="s">
        <v>66</v>
      </c>
      <c r="H90" s="38" t="str">
        <f>IF(H79="M", "Uveďte cenu za uložení odpadu a cenu za spálení odpadu",IF(H79="S","Uveďte cenu pouze za uložení odpadu",IF(H79="Sp","Uveďte cenu pouze za spálení odpadu","")))</f>
        <v>Uveďte cenu pouze za spálení odpadu</v>
      </c>
      <c r="P90" s="96"/>
      <c r="Q90" s="97" t="s">
        <v>70</v>
      </c>
      <c r="R90" s="98" t="s">
        <v>60</v>
      </c>
      <c r="S90" s="63">
        <f>SUM(S79:S87)</f>
        <v>0</v>
      </c>
    </row>
    <row r="91" spans="1:19" ht="29" customHeight="1" x14ac:dyDescent="0.15">
      <c r="G91" s="102" t="s">
        <v>67</v>
      </c>
      <c r="H91" s="100" t="b">
        <f>IF(H79="S",IF(I79=(I79+J79),"","Pozor CHYBA, zadali jste navíc cenu za spálení odpadu"))</f>
        <v>0</v>
      </c>
      <c r="P91" s="28" t="s">
        <v>71</v>
      </c>
      <c r="Q91" s="27" t="s">
        <v>72</v>
      </c>
      <c r="R91" s="28"/>
      <c r="S91" s="99">
        <f>P88+Q88</f>
        <v>0</v>
      </c>
    </row>
    <row r="92" spans="1:19" ht="29" customHeight="1" thickBot="1" x14ac:dyDescent="0.2">
      <c r="G92" s="102" t="s">
        <v>68</v>
      </c>
      <c r="H92" s="100" t="str">
        <f>IF(H79="Sp",IF(J79=(I79+J79),"","Pozor CHYBA, zadali jste navíc cenu za uložení odpadu"))</f>
        <v/>
      </c>
      <c r="M92" s="101" t="str">
        <f>IF(H79="M",IF(K79=0,"Zadejte vzdálenost v km ve sloupci D",""),"")</f>
        <v/>
      </c>
      <c r="P92" s="27"/>
      <c r="Q92" s="27" t="s">
        <v>89</v>
      </c>
      <c r="R92" s="28"/>
      <c r="S92" s="99">
        <f>R88</f>
        <v>0</v>
      </c>
    </row>
    <row r="93" spans="1:19" ht="43" customHeight="1" thickBot="1" x14ac:dyDescent="0.2">
      <c r="G93" s="102" t="s">
        <v>87</v>
      </c>
      <c r="H93" s="101" t="str">
        <f>IF(H79="M",IF(J79=(I79+J79),"POZOR CHYBA, musíte zadat hodnotu ve sloupci B",""),"")</f>
        <v/>
      </c>
      <c r="M93" s="101" t="str">
        <f>IF(H79="M",IF(M79=0,"Zadejte vzdálenost v km ve sloupci E",""),"")</f>
        <v/>
      </c>
      <c r="P93" s="246" t="s">
        <v>92</v>
      </c>
      <c r="Q93" s="247"/>
      <c r="R93" s="248"/>
      <c r="S93" s="103">
        <f>O88</f>
        <v>0</v>
      </c>
    </row>
    <row r="94" spans="1:19" ht="29" customHeight="1" x14ac:dyDescent="0.15">
      <c r="G94" s="30"/>
      <c r="H94" s="101" t="str">
        <f>IF(H79="M",IF(I79=(I79+J79),"POZOR CHYBA, musíte zadat hodnotu ve sloupci C",""),"")</f>
        <v/>
      </c>
      <c r="Q94" s="68"/>
      <c r="R94" s="68"/>
      <c r="S94" s="43"/>
    </row>
    <row r="95" spans="1:19" ht="29" customHeight="1" x14ac:dyDescent="0.2">
      <c r="G95" s="30"/>
      <c r="H95" s="84"/>
      <c r="Q95" s="68"/>
      <c r="R95" s="68"/>
      <c r="S95" s="43"/>
    </row>
    <row r="97" spans="2:19" ht="14" x14ac:dyDescent="0.15">
      <c r="P97" s="64" t="s">
        <v>77</v>
      </c>
      <c r="Q97" s="28"/>
      <c r="R97" s="28"/>
      <c r="S97" s="37"/>
    </row>
    <row r="98" spans="2:19" ht="15" thickBot="1" x14ac:dyDescent="0.2">
      <c r="P98" s="64"/>
      <c r="Q98" s="28"/>
      <c r="R98" s="28"/>
      <c r="S98" s="37"/>
    </row>
    <row r="99" spans="2:19" ht="29" thickBot="1" x14ac:dyDescent="0.2">
      <c r="O99" s="149" t="s">
        <v>113</v>
      </c>
      <c r="P99" s="151" t="s">
        <v>136</v>
      </c>
      <c r="Q99" s="152"/>
      <c r="R99" s="98"/>
      <c r="S99" s="63">
        <f>S90+S70+S50+S29</f>
        <v>0</v>
      </c>
    </row>
    <row r="100" spans="2:19" ht="26" customHeight="1" x14ac:dyDescent="0.15">
      <c r="Q100" s="27" t="s">
        <v>72</v>
      </c>
      <c r="R100" s="28"/>
      <c r="S100" s="37">
        <f>S91+S71+S51+S30</f>
        <v>0</v>
      </c>
    </row>
    <row r="101" spans="2:19" ht="26" customHeight="1" thickBot="1" x14ac:dyDescent="0.2">
      <c r="Q101" s="27" t="s">
        <v>89</v>
      </c>
      <c r="R101" s="28"/>
      <c r="S101" s="37">
        <f>S92+S72+S52+S31</f>
        <v>0</v>
      </c>
    </row>
    <row r="102" spans="2:19" ht="49" customHeight="1" thickBot="1" x14ac:dyDescent="0.2">
      <c r="O102" s="149" t="s">
        <v>113</v>
      </c>
      <c r="P102" s="246" t="s">
        <v>92</v>
      </c>
      <c r="Q102" s="247"/>
      <c r="R102" s="248"/>
      <c r="S102" s="115">
        <f>S93+S73+S53+S32</f>
        <v>0</v>
      </c>
    </row>
    <row r="103" spans="2:19" x14ac:dyDescent="0.15">
      <c r="Q103" s="28"/>
      <c r="R103" s="28"/>
      <c r="S103" s="37"/>
    </row>
    <row r="104" spans="2:19" x14ac:dyDescent="0.15">
      <c r="Q104" s="28"/>
      <c r="R104" s="28"/>
      <c r="S104" s="37"/>
    </row>
    <row r="105" spans="2:19" x14ac:dyDescent="0.15">
      <c r="B105" s="32" t="s">
        <v>38</v>
      </c>
    </row>
    <row r="106" spans="2:19" x14ac:dyDescent="0.15">
      <c r="B106" s="32" t="s">
        <v>56</v>
      </c>
      <c r="C106" s="27" t="s">
        <v>112</v>
      </c>
    </row>
    <row r="107" spans="2:19" ht="26" customHeight="1" x14ac:dyDescent="0.15">
      <c r="B107" s="30" t="s">
        <v>39</v>
      </c>
      <c r="C107" s="267" t="s">
        <v>57</v>
      </c>
      <c r="D107" s="267"/>
      <c r="E107" s="267"/>
      <c r="F107" s="267"/>
      <c r="G107" s="267"/>
      <c r="H107" s="267"/>
      <c r="I107" s="267"/>
      <c r="J107" s="267"/>
      <c r="K107" s="267"/>
      <c r="L107" s="267"/>
      <c r="M107" s="267"/>
      <c r="N107" s="267"/>
      <c r="O107" s="267"/>
      <c r="P107" s="34"/>
      <c r="Q107" s="34"/>
    </row>
    <row r="108" spans="2:19" x14ac:dyDescent="0.15">
      <c r="B108" s="35"/>
      <c r="C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34"/>
      <c r="Q108" s="34"/>
    </row>
    <row r="109" spans="2:19" ht="19" customHeight="1" x14ac:dyDescent="0.15">
      <c r="B109" s="30" t="s">
        <v>40</v>
      </c>
      <c r="C109" s="27" t="s">
        <v>101</v>
      </c>
    </row>
    <row r="110" spans="2:19" ht="34" customHeight="1" x14ac:dyDescent="0.15">
      <c r="B110" s="30" t="s">
        <v>41</v>
      </c>
      <c r="C110" s="267" t="s">
        <v>102</v>
      </c>
      <c r="D110" s="267"/>
      <c r="E110" s="267"/>
      <c r="F110" s="267"/>
      <c r="G110" s="267"/>
      <c r="H110" s="267"/>
      <c r="I110" s="267"/>
      <c r="J110" s="267"/>
      <c r="K110" s="267"/>
      <c r="L110" s="267"/>
      <c r="M110" s="267"/>
      <c r="N110" s="267"/>
      <c r="O110" s="267"/>
      <c r="P110" s="34"/>
      <c r="Q110" s="34"/>
    </row>
    <row r="112" spans="2:19" x14ac:dyDescent="0.15">
      <c r="B112" s="30" t="s">
        <v>74</v>
      </c>
      <c r="C112" s="27" t="s">
        <v>103</v>
      </c>
    </row>
    <row r="114" spans="2:17" x14ac:dyDescent="0.15">
      <c r="B114" s="30" t="s">
        <v>49</v>
      </c>
      <c r="C114" s="267" t="s">
        <v>126</v>
      </c>
      <c r="D114" s="267"/>
      <c r="E114" s="267"/>
      <c r="F114" s="267"/>
      <c r="G114" s="267"/>
      <c r="H114" s="267"/>
      <c r="I114" s="267"/>
      <c r="J114" s="267"/>
      <c r="K114" s="267"/>
      <c r="L114" s="267"/>
      <c r="M114" s="267"/>
      <c r="N114" s="267"/>
      <c r="O114" s="267"/>
      <c r="P114" s="34"/>
      <c r="Q114" s="34"/>
    </row>
    <row r="115" spans="2:17" ht="31" customHeight="1" x14ac:dyDescent="0.15">
      <c r="C115" s="267"/>
      <c r="D115" s="267"/>
      <c r="E115" s="267"/>
      <c r="F115" s="267"/>
      <c r="G115" s="267"/>
      <c r="H115" s="267"/>
      <c r="I115" s="267"/>
      <c r="J115" s="267"/>
      <c r="K115" s="267"/>
      <c r="L115" s="267"/>
      <c r="M115" s="267"/>
      <c r="N115" s="267"/>
      <c r="O115" s="267"/>
      <c r="P115" s="34"/>
      <c r="Q115" s="34"/>
    </row>
    <row r="116" spans="2:17" x14ac:dyDescent="0.15">
      <c r="C116" s="27"/>
    </row>
    <row r="118" spans="2:17" x14ac:dyDescent="0.15">
      <c r="B118" s="30" t="s">
        <v>53</v>
      </c>
      <c r="C118" s="27" t="s">
        <v>58</v>
      </c>
    </row>
    <row r="120" spans="2:17" ht="14" thickBot="1" x14ac:dyDescent="0.2"/>
    <row r="121" spans="2:17" ht="14" thickBot="1" x14ac:dyDescent="0.2">
      <c r="B121" s="153"/>
      <c r="C121" s="266" t="s">
        <v>115</v>
      </c>
      <c r="D121" s="267"/>
      <c r="E121" s="267"/>
      <c r="F121" s="267"/>
    </row>
    <row r="122" spans="2:17" x14ac:dyDescent="0.15">
      <c r="B122" s="154"/>
      <c r="C122" s="267" t="s">
        <v>114</v>
      </c>
      <c r="D122" s="267"/>
      <c r="E122" s="267"/>
      <c r="F122" s="267"/>
    </row>
  </sheetData>
  <mergeCells count="27">
    <mergeCell ref="C121:F121"/>
    <mergeCell ref="C122:F122"/>
    <mergeCell ref="C110:O110"/>
    <mergeCell ref="C114:O115"/>
    <mergeCell ref="O15:S15"/>
    <mergeCell ref="O37:S37"/>
    <mergeCell ref="H56:N56"/>
    <mergeCell ref="O57:S57"/>
    <mergeCell ref="P73:R73"/>
    <mergeCell ref="H76:N76"/>
    <mergeCell ref="P93:R93"/>
    <mergeCell ref="P102:R102"/>
    <mergeCell ref="C107:O107"/>
    <mergeCell ref="O77:S77"/>
    <mergeCell ref="C29:F29"/>
    <mergeCell ref="C30:F30"/>
    <mergeCell ref="H15:N15"/>
    <mergeCell ref="P32:R32"/>
    <mergeCell ref="H36:N36"/>
    <mergeCell ref="P53:R53"/>
    <mergeCell ref="A1:B1"/>
    <mergeCell ref="A2:B2"/>
    <mergeCell ref="C1:L1"/>
    <mergeCell ref="C2:L2"/>
    <mergeCell ref="A3:B3"/>
    <mergeCell ref="C3:L3"/>
    <mergeCell ref="L30:O30"/>
  </mergeCells>
  <phoneticPr fontId="12" type="noConversion"/>
  <conditionalFormatting sqref="H30:H35 H51:H55 H71:H75 H91:H95">
    <cfRule type="cellIs" dxfId="0" priority="4" operator="equal">
      <formula>FALSE</formula>
    </cfRule>
  </conditionalFormatting>
  <dataValidations count="1">
    <dataValidation type="list" allowBlank="1" showInputMessage="1" showErrorMessage="1" sqref="H18" xr:uid="{7E923172-2D12-5042-A9DD-8038E98C0EA2}">
      <formula1>$U$6:$U$8</formula1>
    </dataValidation>
  </dataValidations>
  <pageMargins left="0.7" right="0.7" top="0.78740157499999996" bottom="0.78740157499999996" header="0.3" footer="0.3"/>
  <pageSetup paperSize="9" scale="38" orientation="landscape" horizontalDpi="0" verticalDpi="0"/>
  <rowBreaks count="3" manualBreakCount="3">
    <brk id="35" max="18" man="1"/>
    <brk id="55" max="18" man="1"/>
    <brk id="75" max="18" man="1"/>
  </rowBreaks>
  <colBreaks count="1" manualBreakCount="1">
    <brk id="19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9fa61e-0bc8-43e4-a071-f8e327014709">
      <Terms xmlns="http://schemas.microsoft.com/office/infopath/2007/PartnerControls"/>
    </lcf76f155ced4ddcb4097134ff3c332f>
    <TaxCatchAll xmlns="87a5cc53-d505-4d0b-a39f-e3b8401ee5c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B19B14ACF7B14FBB92C8E65CCDD25D" ma:contentTypeVersion="14" ma:contentTypeDescription="Vytvoří nový dokument" ma:contentTypeScope="" ma:versionID="daa59fcfdcebe8fff9bf3027fc850d0b">
  <xsd:schema xmlns:xsd="http://www.w3.org/2001/XMLSchema" xmlns:xs="http://www.w3.org/2001/XMLSchema" xmlns:p="http://schemas.microsoft.com/office/2006/metadata/properties" xmlns:ns2="679fa61e-0bc8-43e4-a071-f8e327014709" xmlns:ns3="87a5cc53-d505-4d0b-a39f-e3b8401ee5c0" targetNamespace="http://schemas.microsoft.com/office/2006/metadata/properties" ma:root="true" ma:fieldsID="52f020af83fe949d45b992c8ae17fe3b" ns2:_="" ns3:_="">
    <xsd:import namespace="679fa61e-0bc8-43e4-a071-f8e327014709"/>
    <xsd:import namespace="87a5cc53-d505-4d0b-a39f-e3b8401ee5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9fa61e-0bc8-43e4-a071-f8e3270147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a5cc53-d505-4d0b-a39f-e3b8401ee5c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559bf33-e038-4c9d-af93-de97854f36e6}" ma:internalName="TaxCatchAll" ma:showField="CatchAllData" ma:web="87a5cc53-d505-4d0b-a39f-e3b8401ee5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6E65E5-02AA-4817-B9F4-F9C1CE7A81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0611D8A-FBD3-427F-8CD3-99FDCE599AD0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87a5cc53-d505-4d0b-a39f-e3b8401ee5c0"/>
    <ds:schemaRef ds:uri="http://schemas.microsoft.com/office/2006/documentManagement/types"/>
    <ds:schemaRef ds:uri="679fa61e-0bc8-43e4-a071-f8e327014709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B7DACA8-D3DD-433E-910F-3693F68D02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9fa61e-0bc8-43e4-a071-f8e327014709"/>
    <ds:schemaRef ds:uri="87a5cc53-d505-4d0b-a39f-e3b8401ee5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KL</vt:lpstr>
      <vt:lpstr>vypocet_LC</vt:lpstr>
      <vt:lpstr>KL!Oblast_tisku</vt:lpstr>
      <vt:lpstr>vypocet_LC!Oblast_tisku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2019-10-03T13:57:14Z</dcterms:created>
  <dcterms:modified xsi:type="dcterms:W3CDTF">2023-11-09T10:40:44Z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2022-06-16T09:57:47Z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/>
  </property>
  <property fmtid="{D5CDD505-2E9C-101B-9397-08002B2CF9AE}" pid="8" name="MSIP_Label_690ebb53-23a2-471a-9c6e-17bd0d11311e_ContentBits">
    <vt:lpwstr>0</vt:lpwstr>
  </property>
  <property fmtid="{D5CDD505-2E9C-101B-9397-08002B2CF9AE}" pid="9" name="ContentTypeId">
    <vt:lpwstr>0x01010018B19B14ACF7B14FBB92C8E65CCDD25D</vt:lpwstr>
  </property>
</Properties>
</file>