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65416" yWindow="65416" windowWidth="37695" windowHeight="21840" activeTab="0"/>
  </bookViews>
  <sheets>
    <sheet name="Rekapitulace stavby" sheetId="1" r:id="rId1"/>
    <sheet name="11 - Ivančice ZŠ d.č.414 ..." sheetId="2" r:id="rId2"/>
    <sheet name="12 - Ivančice ZŠ d.č.421 ..." sheetId="3" r:id="rId3"/>
    <sheet name="13 - Ivančice ZŠ d.č.306 ..." sheetId="4" r:id="rId4"/>
  </sheets>
  <definedNames>
    <definedName name="_xlnm._FilterDatabase" localSheetId="1" hidden="1">'11 - Ivančice ZŠ d.č.414 ...'!$C$139:$K$521</definedName>
    <definedName name="_xlnm._FilterDatabase" localSheetId="2" hidden="1">'12 - Ivančice ZŠ d.č.421 ...'!$C$139:$K$478</definedName>
    <definedName name="_xlnm._FilterDatabase" localSheetId="3" hidden="1">'13 - Ivančice ZŠ d.č.306 ...'!$C$140:$K$545</definedName>
    <definedName name="_xlnm.Print_Area" localSheetId="1">'11 - Ivančice ZŠ d.č.414 ...'!$C$4:$J$76,'11 - Ivančice ZŠ d.č.414 ...'!$C$82:$J$121,'11 - Ivančice ZŠ d.č.414 ...'!$C$127:$J$521</definedName>
    <definedName name="_xlnm.Print_Area" localSheetId="2">'12 - Ivančice ZŠ d.č.421 ...'!$C$4:$J$76,'12 - Ivančice ZŠ d.č.421 ...'!$C$82:$J$121,'12 - Ivančice ZŠ d.č.421 ...'!$C$127:$J$478</definedName>
    <definedName name="_xlnm.Print_Area" localSheetId="3">'13 - Ivančice ZŠ d.č.306 ...'!$C$4:$J$76,'13 - Ivančice ZŠ d.č.306 ...'!$C$82:$J$122,'13 - Ivančice ZŠ d.č.306 ...'!$C$128:$J$545</definedName>
    <definedName name="_xlnm.Print_Area" localSheetId="0">'Rekapitulace stavby'!$D$4:$AO$76,'Rekapitulace stavby'!$C$82:$AQ$105</definedName>
    <definedName name="_xlnm.Print_Titles" localSheetId="0">'Rekapitulace stavby'!$92:$92</definedName>
    <definedName name="_xlnm.Print_Titles" localSheetId="1">'11 - Ivančice ZŠ d.č.414 ...'!$139:$139</definedName>
    <definedName name="_xlnm.Print_Titles" localSheetId="2">'12 - Ivančice ZŠ d.č.421 ...'!$139:$139</definedName>
    <definedName name="_xlnm.Print_Titles" localSheetId="3">'13 - Ivančice ZŠ d.č.306 ...'!$140:$140</definedName>
  </definedNames>
  <calcPr calcId="191029"/>
  <extLst/>
</workbook>
</file>

<file path=xl/sharedStrings.xml><?xml version="1.0" encoding="utf-8"?>
<sst xmlns="http://schemas.openxmlformats.org/spreadsheetml/2006/main" count="10604" uniqueCount="1367">
  <si>
    <t>Export Komplet</t>
  </si>
  <si>
    <t/>
  </si>
  <si>
    <t>2.0</t>
  </si>
  <si>
    <t>ZAMOK</t>
  </si>
  <si>
    <t>False</t>
  </si>
  <si>
    <t>{36956283-8cb0-4ff3-9215-d855dfda6162}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</si>
  <si>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</si>
  <si>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</si>
  <si>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</si>
  <si>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</si>
  <si>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</si>
  <si>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</si>
  <si>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</si>
  <si>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</si>
  <si>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IV-EL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</si>
  <si>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</si>
  <si>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</si>
  <si>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TGM Ivančice - elektro</t>
  </si>
  <si>
    <t>KSO:</t>
  </si>
  <si>
    <t>CC-CZ:</t>
  </si>
  <si>
    <t>Místo:</t>
  </si>
  <si>
    <t xml:space="preserve"> </t>
  </si>
  <si>
    <t>Datum:</t>
  </si>
  <si>
    <t>31. 10. 2023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</si>
  <si>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</si>
  <si>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</si>
  <si>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</si>
  <si>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</si>
  <si>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</si>
  <si>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</si>
  <si>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</si>
  <si>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</si>
  <si>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</si>
  <si>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</si>
  <si>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</si>
  <si>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</si>
  <si>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</si>
  <si>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</si>
  <si>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</si>
  <si>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</si>
  <si>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</si>
  <si>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</si>
  <si>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</si>
  <si>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</si>
  <si>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</si>
  <si>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</si>
  <si>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</si>
  <si>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</si>
  <si>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</si>
  <si>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</si>
  <si>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</si>
  <si>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</si>
  <si>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</si>
  <si>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</si>
  <si>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</si>
  <si>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</si>
  <si>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</si>
  <si>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</si>
  <si>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</si>
  <si>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</si>
  <si>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</si>
  <si>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</si>
  <si>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</si>
  <si>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</si>
  <si>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</si>
  <si>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</si>
  <si>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</si>
  <si>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</si>
  <si>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</si>
  <si>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</si>
  <si>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</si>
  <si>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</si>
  <si>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</si>
  <si>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</si>
  <si>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</si>
  <si>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</si>
  <si>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</si>
  <si>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</si>
  <si>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</si>
  <si>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</si>
  <si>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11</t>
  </si>
  <si>
    <t>Ivančice ZŠ d.č.414 inf.velká 23102401</t>
  </si>
  <si>
    <t>STA</t>
  </si>
  <si>
    <t>1</t>
  </si>
  <si>
    <t>{dc8675ae-dbbb-44e2-8942-9cf2bfd2b354}</t>
  </si>
  <si>
    <t>2</t>
  </si>
  <si>
    <t>12</t>
  </si>
  <si>
    <t xml:space="preserve">Ivančice ZŠ d.č.421 inf.malá 23102501 </t>
  </si>
  <si>
    <t>{20a4bc6d-84b2-4de3-b37d-91eeb728fc49}</t>
  </si>
  <si>
    <t>13</t>
  </si>
  <si>
    <t xml:space="preserve">Ivančice ZŠ d.č.306 přírod. 23102601 </t>
  </si>
  <si>
    <t>{6eb871d4-7a92-4d0b-a8c0-635524dcfacd}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</si>
  <si>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</si>
  <si>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</si>
  <si>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</si>
  <si>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</si>
  <si>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</si>
  <si>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</si>
  <si>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</si>
  <si>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</si>
  <si>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</si>
  <si>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</si>
  <si>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</si>
  <si>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11 - Ivančice ZŠ d.č.414 inf.velká 23102401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</si>
  <si>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</si>
  <si>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</si>
  <si>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</si>
  <si>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</si>
  <si>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</si>
  <si>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</si>
  <si>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</si>
  <si>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</si>
  <si>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</si>
  <si>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</si>
  <si>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</si>
  <si>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</si>
  <si>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  741.01 - Silnoproudé rozvody v učebně, kabinetu</t>
  </si>
  <si>
    <t xml:space="preserve">      741.02 - nový silový přívod z rozvaděče na chodbě  do rozvaděče v učebně</t>
  </si>
  <si>
    <t xml:space="preserve">      741.03 - Provozní osvětlení</t>
  </si>
  <si>
    <t xml:space="preserve">    742 - Elektroinstalace - slaboproud</t>
  </si>
  <si>
    <t xml:space="preserve">      742.1 - slaboproudé rozvody v učebně, kabinetu</t>
  </si>
  <si>
    <t xml:space="preserve">      742.2 - Nový LAN  přívod do učebny z aktivního prvku školy připravený z jiného projektu konektivity školy</t>
  </si>
  <si>
    <t xml:space="preserve">    763 - Konstrukce suché výstavby</t>
  </si>
  <si>
    <t xml:space="preserve">    0100 - Ostatní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</si>
  <si>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</si>
  <si>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</si>
  <si>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</si>
  <si>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</si>
  <si>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</si>
  <si>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</si>
  <si>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</si>
  <si>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</si>
  <si>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</si>
  <si>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</si>
  <si>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</si>
  <si>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</si>
  <si>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</si>
  <si>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</si>
  <si>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</si>
  <si>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</si>
  <si>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</si>
  <si>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</si>
  <si>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</si>
  <si>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</si>
  <si>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</si>
  <si>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</si>
  <si>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</si>
  <si>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</si>
  <si>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</si>
  <si>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</si>
  <si>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</si>
  <si>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288</t>
  </si>
  <si>
    <t>K</t>
  </si>
  <si>
    <t>993121111</t>
  </si>
  <si>
    <t>Dovoz a odvoz lešení prostorového lehkého do 10 km včetně naložení a složení</t>
  </si>
  <si>
    <t>m3</t>
  </si>
  <si>
    <t>4</t>
  </si>
  <si>
    <t>1755916652</t>
  </si>
  <si>
    <t>PP</t>
  </si>
  <si>
    <t>Dovoz a odvoz lešení včetně naložení a složení prostorového lehkého, na vzdálenost do 10 km</t>
  </si>
  <si>
    <t>289</t>
  </si>
  <si>
    <t>993121119</t>
  </si>
  <si>
    <t>Příplatek k ceně dovozu a odvozu lešení prostorového lehkého ZKD 10 km přes 10 km</t>
  </si>
  <si>
    <t>-1822936652</t>
  </si>
  <si>
    <t>Dovoz a odvoz lešení včetně naložení a složení prostorového lehkého, na vzdálenost Příplatek k ceně za každých dalších i započatých 10 km přes 10 km</t>
  </si>
  <si>
    <t>9</t>
  </si>
  <si>
    <t>Ostatní konstrukce a práce, bourání</t>
  </si>
  <si>
    <t>290</t>
  </si>
  <si>
    <t>946111113</t>
  </si>
  <si>
    <t>Montáž pojízdných věží trubkových/dílcových š přes 0,6 do 0,9 m dl do 3,2 m v přes 2,5 do 3,5 m</t>
  </si>
  <si>
    <t>kus</t>
  </si>
  <si>
    <t>1451484305</t>
  </si>
  <si>
    <t>Montáž pojízdných věží trubkových nebo dílcových s maximálním zatížením podlahy do 200 kg/m2 šířky od 0,6 do 0,9 m, délky do 3,2 m, výšky přes 2,5 m do 3,5 m</t>
  </si>
  <si>
    <t>291</t>
  </si>
  <si>
    <t>946111213</t>
  </si>
  <si>
    <t>Příplatek k pojízdným věžím š přes 0,6 do 0,9 m dl do 3,2 m v do 3,5 m za první a ZKD den použití</t>
  </si>
  <si>
    <t>1224867222</t>
  </si>
  <si>
    <t>Montáž pojízdných věží trubkových nebo dílcových s maximálním zatížením podlahy do 200 kg/m2 Příplatek za první a každý další den použití pojízdného lešení k ceně -1113</t>
  </si>
  <si>
    <t>292</t>
  </si>
  <si>
    <t>946111813</t>
  </si>
  <si>
    <t>Demontáž pojízdných věží trubkových/dílcových š přes 0,6 do 0,9 m dl do 3,2 m v přes 2,5 do 3,5 m</t>
  </si>
  <si>
    <t>1720960465</t>
  </si>
  <si>
    <t>Demontáž pojízdných věží trubkových nebo dílcových s maximálním zatížením podlahy do 200 kg/m2 šířky od 0,6 do 0,9 m, délky do 3,2 m, výšky přes 2,5 m do 3,5 m</t>
  </si>
  <si>
    <t>726</t>
  </si>
  <si>
    <t>977131111.02R</t>
  </si>
  <si>
    <t>Vrty  vrtáky D 8 mm do SDK zdiva pro osazení upevňovacích prvků kabelových tras</t>
  </si>
  <si>
    <t>ks</t>
  </si>
  <si>
    <t>-868192504</t>
  </si>
  <si>
    <t>997</t>
  </si>
  <si>
    <t>Přesun sutě</t>
  </si>
  <si>
    <t>5</t>
  </si>
  <si>
    <t>997013213</t>
  </si>
  <si>
    <t>Vnitrostaveništní doprava suti a vybouraných hmot pro budovy v přes 9 do 12 m ručně</t>
  </si>
  <si>
    <t>t</t>
  </si>
  <si>
    <t>-1002281675</t>
  </si>
  <si>
    <t>Vnitrostaveništní doprava suti a vybouraných hmot vodorovně do 50 m svisle ručně pro budovy a haly výšky přes 9 do 12 m</t>
  </si>
  <si>
    <t>6</t>
  </si>
  <si>
    <t>997013501</t>
  </si>
  <si>
    <t>Odvoz suti a vybouraných hmot na skládku nebo meziskládku do 1 km se složením</t>
  </si>
  <si>
    <t>1596499002</t>
  </si>
  <si>
    <t>Odvoz suti a vybouraných hmot na skládku nebo meziskládku se složením, na vzdálenost do 1 km</t>
  </si>
  <si>
    <t>7</t>
  </si>
  <si>
    <t>997013509</t>
  </si>
  <si>
    <t>Příplatek k odvozu suti a vybouraných hmot na skládku ZKD 1 km přes 1 km</t>
  </si>
  <si>
    <t>-342010531</t>
  </si>
  <si>
    <t>Odvoz suti a vybouraných hmot na skládku nebo meziskládku se složením, na vzdálenost Příplatek k ceně za každý další i započatý 1 km přes 1 km</t>
  </si>
  <si>
    <t>VV</t>
  </si>
  <si>
    <t>1,2*75 'Přepočtené koeficientem množství</t>
  </si>
  <si>
    <t>8</t>
  </si>
  <si>
    <t>997013609</t>
  </si>
  <si>
    <t>Poplatek za uložení na skládce (skládkovné) stavebního odpadu ze směsí nebo oddělených frakcí betonu, cihel a keramických výrobků kód odpadu 17 01 07</t>
  </si>
  <si>
    <t>-1688208273</t>
  </si>
  <si>
    <t>Poplatek za uložení stavebního odpadu na skládce (skládkovné) ze směsí nebo oddělených frakcí betonu, cihel a keramických výrobků zatříděného do Katalogu odpadů pod kódem 17 01 07</t>
  </si>
  <si>
    <t>PSV</t>
  </si>
  <si>
    <t>Práce a dodávky PSV</t>
  </si>
  <si>
    <t>741</t>
  </si>
  <si>
    <t>Elektroinstalace - silnoproud</t>
  </si>
  <si>
    <t>741.01</t>
  </si>
  <si>
    <t>Silnoproudé rozvody v učebně, kabinetu</t>
  </si>
  <si>
    <t>188</t>
  </si>
  <si>
    <t>20230800.59R</t>
  </si>
  <si>
    <t>Montáž vypínač tří/čtyřpól výkonový pojistkový do 63 A bez zapojení vodičů</t>
  </si>
  <si>
    <t>16</t>
  </si>
  <si>
    <t>1842638865</t>
  </si>
  <si>
    <t>Montáž spínačů tří nebo čtyřpólových vypínačů výkonových pojistkových, do 63 A</t>
  </si>
  <si>
    <t>189</t>
  </si>
  <si>
    <t>M</t>
  </si>
  <si>
    <t>35094.01R</t>
  </si>
  <si>
    <t>hlavní vypínač 3fázový 40A modulový na DIN</t>
  </si>
  <si>
    <t>32</t>
  </si>
  <si>
    <t>-1723442147</t>
  </si>
  <si>
    <t>184</t>
  </si>
  <si>
    <t>741210101</t>
  </si>
  <si>
    <t>Montáž rozváděčů litinových, hliníkových nebo plastových sestava do 50 kg</t>
  </si>
  <si>
    <t>1826009475</t>
  </si>
  <si>
    <t>Montáž rozváděčů litinových, hliníkových nebo plastových bez zapojení vodičů sestavy hmotnosti do 50 kg</t>
  </si>
  <si>
    <t>727</t>
  </si>
  <si>
    <t>31372.07R</t>
  </si>
  <si>
    <t>rozvaděč oceloplechový,  plechové dveře, IP30 na omítku 60-72modulů</t>
  </si>
  <si>
    <t>1384636504</t>
  </si>
  <si>
    <t>587</t>
  </si>
  <si>
    <t>35831372.08R</t>
  </si>
  <si>
    <t>sada upevňovacích prvků pro montáž rozvaděče oceloplech. na stěnu</t>
  </si>
  <si>
    <t>-1906216092</t>
  </si>
  <si>
    <t>190</t>
  </si>
  <si>
    <t>741321013.01R</t>
  </si>
  <si>
    <t>Montáž proudových chráničů s nadproudovou ochranou dvoupólových nn do 63 A ve skříni se zapojením vodičů</t>
  </si>
  <si>
    <t>-865205086</t>
  </si>
  <si>
    <t>191</t>
  </si>
  <si>
    <t>23168.01R</t>
  </si>
  <si>
    <t>Chránič s nadproudovou ochranou, 16/1N/C/003 , A, 1+N, 10kA, char.C,</t>
  </si>
  <si>
    <t>1765756829</t>
  </si>
  <si>
    <t>478</t>
  </si>
  <si>
    <t>741320105</t>
  </si>
  <si>
    <t>Montáž jističů jednopólových nn do 25 A ve skříni se zapojením vodičů</t>
  </si>
  <si>
    <t>-1229607313</t>
  </si>
  <si>
    <t>Montáž jističů se zapojením vodičů jednopólových nn do 25 A ve skříni</t>
  </si>
  <si>
    <t>748</t>
  </si>
  <si>
    <t>35822124.01R</t>
  </si>
  <si>
    <t>jistič 1-pólový 16 A vypínací charakteristika C vypínací schopnost 10 kA s barevně odlišnou páčkou pro klimatizaci</t>
  </si>
  <si>
    <t>465427189</t>
  </si>
  <si>
    <t>317</t>
  </si>
  <si>
    <t>741322122</t>
  </si>
  <si>
    <t>Montáž svodiče přepětí nn typ 2 čtyřpólových dvoudílných s vložením modulu se zapojením vodičů</t>
  </si>
  <si>
    <t>859384971</t>
  </si>
  <si>
    <t>Montáž přepěťových ochran nn se zapojením vodičů svodiče přepětí – typ 2 čtyřpólových dvoudílných s vložením modulu</t>
  </si>
  <si>
    <t>318</t>
  </si>
  <si>
    <t>3297.01R</t>
  </si>
  <si>
    <t>Svodič bleskových proudů typ 2, síť TN-C, vyjímat. modul, čtyřpól.</t>
  </si>
  <si>
    <t>1219999692</t>
  </si>
  <si>
    <t>433</t>
  </si>
  <si>
    <t>741231011</t>
  </si>
  <si>
    <t>Montáž svorkovnice do rozvaděčů - stoupačková</t>
  </si>
  <si>
    <t>1730020118</t>
  </si>
  <si>
    <t>Montáž svorkovnic do rozváděčů s popisnými štítky se zapojením vodičů na jedné straně stoupačkových</t>
  </si>
  <si>
    <t>429</t>
  </si>
  <si>
    <t>8500187472.03R</t>
  </si>
  <si>
    <t>svorkovnice stoupací 4-pól al/cu, v bloku možnost připojení 2x2,5-35mm + 2x2,5-50mm,</t>
  </si>
  <si>
    <t>439207898</t>
  </si>
  <si>
    <t>193</t>
  </si>
  <si>
    <t>741120401</t>
  </si>
  <si>
    <t>Montáž vodič Cu izolovaný drátovací plný a laněný žíla 0,35-6 mm2 v rozváděči (např. CY)</t>
  </si>
  <si>
    <t>m</t>
  </si>
  <si>
    <t>1801739949</t>
  </si>
  <si>
    <t>Montáž vodičů izolovaných měděných drátovacích bez ukončení v rozváděčích plných a laněných (např. CY), průřezu žily 0,35 až 6 mm2</t>
  </si>
  <si>
    <t>194</t>
  </si>
  <si>
    <t>41027.01R</t>
  </si>
  <si>
    <t>vodič propojovací hnědý, černý, šedý, flexibilní jádro Cu lanované izolace PVC 450/750V (H07V-K) 1x6mm2 do rozvaděče</t>
  </si>
  <si>
    <t>-584766710</t>
  </si>
  <si>
    <t>195</t>
  </si>
  <si>
    <t>41027.02R</t>
  </si>
  <si>
    <t>vodič propojovací  modrý,  flexibilní jádro Cu lanované izolace PVC 450/750V (H07V-K) 1x6mm2 do rozvaděče</t>
  </si>
  <si>
    <t>1756307527</t>
  </si>
  <si>
    <t>196</t>
  </si>
  <si>
    <t>41027.03R</t>
  </si>
  <si>
    <t>vodič propojovací  zeleno/žlutý,  flexibilní jádro Cu lanované izolace PVC 450/750V (H07V-K) 1x6mm2 do rozvaděče</t>
  </si>
  <si>
    <t>2033343397</t>
  </si>
  <si>
    <t>199</t>
  </si>
  <si>
    <t>741231004</t>
  </si>
  <si>
    <t>Montáž svorkovnice do rozvaděčů - řadová vodič do 16 mm2 se zapojením vodičů</t>
  </si>
  <si>
    <t>527908304</t>
  </si>
  <si>
    <t>Montáž svorkovnic do rozváděčů s popisnými štítky se zapojením vodičů na jedné straně řadových, průřezové plochy vodičů do 16 mm2</t>
  </si>
  <si>
    <t>198</t>
  </si>
  <si>
    <t>8500187472</t>
  </si>
  <si>
    <t>Můstek N 15× 16 mm2</t>
  </si>
  <si>
    <t>1480275871</t>
  </si>
  <si>
    <t>238</t>
  </si>
  <si>
    <t>741320382.01R</t>
  </si>
  <si>
    <t>Montáž systému tlačítka pro nouzové odpojení zásuvek 230V studentských pracovišť,  jistič, vypínač, blokovací tlačítko  u dveří, vypínací spoušť se zapojením vodičů</t>
  </si>
  <si>
    <t>-727657775</t>
  </si>
  <si>
    <t>239</t>
  </si>
  <si>
    <t>34535091.01R</t>
  </si>
  <si>
    <t>soubor materiálu systému nouzového tlačítka pro odpojení zásuvek 230V studentských pracovišť,  jistič-blokovací tlačítka, vypínač, vypínací spoušť a kabeláž</t>
  </si>
  <si>
    <t>467995933</t>
  </si>
  <si>
    <t>207</t>
  </si>
  <si>
    <t>741313042.00R</t>
  </si>
  <si>
    <t>Montáž zásuvka (polo)zapuštěná šroubové připojení 2P+PE dvojí zapojení - průběžná se zapojením vodičů</t>
  </si>
  <si>
    <t>-1266851313</t>
  </si>
  <si>
    <t>Montáž zásuvek domovních se zapojením vodičů šroubové připojení polozapuštěných nebo zapuštěných 10/16 A, provedení 2P + PE dvojí zapojení pro průběžnou montáž</t>
  </si>
  <si>
    <t>208</t>
  </si>
  <si>
    <t>55202.01R</t>
  </si>
  <si>
    <t>zásuvka 230V zápustná jednonásobná s ochranným kolíkem, s clonkami, bez rámečku, bílá</t>
  </si>
  <si>
    <t>-376060109</t>
  </si>
  <si>
    <t>366</t>
  </si>
  <si>
    <t>106079.04R</t>
  </si>
  <si>
    <t>Zásuvka 45x45  1x2P+T (45x45) s natočenou dutinou, s ochranným kolíkem, zarovnané provedení  bílá</t>
  </si>
  <si>
    <t>-1670033715</t>
  </si>
  <si>
    <t>562</t>
  </si>
  <si>
    <t>741313042.03R</t>
  </si>
  <si>
    <t>Montáž zásuvka (polo)zapuštěná s přepěťovou ochranou, šroubové připojení 2P+PE dvojí zapojení - průběžná se zapojením vodičů s přispůsobením hloubky krabice</t>
  </si>
  <si>
    <t>1295520292</t>
  </si>
  <si>
    <t>603</t>
  </si>
  <si>
    <t>55202.06R</t>
  </si>
  <si>
    <t>zásuvka 230V 2P+PE  jednonásobná pro montáž pod omítku, s přepěťovou ochranou III (D), bez rámečku, bílá, šroub.svorky</t>
  </si>
  <si>
    <t>1580115895</t>
  </si>
  <si>
    <t>588</t>
  </si>
  <si>
    <t>358106079.12R</t>
  </si>
  <si>
    <t>Zásuvka 45x45  1x2P+T (45x45) s modulem přepěťové ochrany, s ochranným kolíkem, opt.sig.  bílá</t>
  </si>
  <si>
    <t>-949653187</t>
  </si>
  <si>
    <t>223</t>
  </si>
  <si>
    <t>741313042.01R</t>
  </si>
  <si>
    <t>Montáž zásuvka (polo)zapuštěná koncové připojení 2P+PE  se zapojením vodičů ve ztížených podmínkách v boku skříňky vedle dato zás.stand.smíšené výuky</t>
  </si>
  <si>
    <t>2044326664</t>
  </si>
  <si>
    <t>687</t>
  </si>
  <si>
    <t>742330004.10R</t>
  </si>
  <si>
    <t>Montáž krytu zaslepovacího do zásuvkové sestavy</t>
  </si>
  <si>
    <t>-1108712266</t>
  </si>
  <si>
    <t>688</t>
  </si>
  <si>
    <t>374330004.11R</t>
  </si>
  <si>
    <t>kryt zaslepovací bez rámečku za přístroj do rámečku 81x81mm bílý</t>
  </si>
  <si>
    <t>1856309628</t>
  </si>
  <si>
    <t>209</t>
  </si>
  <si>
    <t>39059.01R</t>
  </si>
  <si>
    <t>rámeček pro elektroinstalační přístroje jednonásobný bílý</t>
  </si>
  <si>
    <t>-2092912729</t>
  </si>
  <si>
    <t>213</t>
  </si>
  <si>
    <t>39063.01R</t>
  </si>
  <si>
    <t>rámeček pro elektroinstalační přístroje pětinásobný bílý</t>
  </si>
  <si>
    <t>959329507</t>
  </si>
  <si>
    <t>235</t>
  </si>
  <si>
    <t>741112001</t>
  </si>
  <si>
    <t>Montáž krabice zapuštěná plastová kruhová</t>
  </si>
  <si>
    <t>-1575800797</t>
  </si>
  <si>
    <t>Montáž krabic elektroinstalačních bez napojení na trubky a lišty, demontáže a montáže víčka a přístroje protahovacích nebo odbočných zapuštěných plastových kruhových</t>
  </si>
  <si>
    <t>237</t>
  </si>
  <si>
    <t>34571451</t>
  </si>
  <si>
    <t>krabice pod omítku PVC přístrojová kruhová D 70mm hluboká</t>
  </si>
  <si>
    <t>-1700616269</t>
  </si>
  <si>
    <t>685</t>
  </si>
  <si>
    <t>3457147600.01R</t>
  </si>
  <si>
    <t>krabice lištová PVC přístrojová obdelníková pod dvojzásuvku s pootočenou dutinou 105x80,5mm hluboká</t>
  </si>
  <si>
    <t>1831601070</t>
  </si>
  <si>
    <t>531</t>
  </si>
  <si>
    <t>763101812</t>
  </si>
  <si>
    <t>Vyřezání otvoru v SDK desce v příčce nebo předsazené stěně jednoduché opláštění přes 0,01 do 0,02 m2</t>
  </si>
  <si>
    <t>-655334233</t>
  </si>
  <si>
    <t>Vyřezání otvoru v sádrokartonové desce v příčkách nebo v předsazených stěnách s jednoduchým opláštěním velikosti otvoru přes 0,01 do 0,02 m2</t>
  </si>
  <si>
    <t>532</t>
  </si>
  <si>
    <t>741112002</t>
  </si>
  <si>
    <t>Montáž krabice zapuštěná plastová kruhová pro sádrokartonové příčky</t>
  </si>
  <si>
    <t>-639165503</t>
  </si>
  <si>
    <t>Montáž krabic elektroinstalačních bez napojení na trubky a lišty, demontáže a montáže víčka a přístroje protahovacích nebo odbočných zapuštěných plastových kruhových pro sádrokartonové příčky</t>
  </si>
  <si>
    <t>533</t>
  </si>
  <si>
    <t>34571465</t>
  </si>
  <si>
    <t>krabice do dutých stěn PVC přístrojová kruhová D 70mm hluboká</t>
  </si>
  <si>
    <t>1919428641</t>
  </si>
  <si>
    <t>503</t>
  </si>
  <si>
    <t>741110513.01R</t>
  </si>
  <si>
    <t>Montáž lišt a kanálků elektroinstalačních se spojkami, ohyby a rohy a s nasunutím do krabic vkládacích s víčkem, šířky do přes 120 do 180 mm ve stísněném prostoru u topení</t>
  </si>
  <si>
    <t>-1901106794</t>
  </si>
  <si>
    <t>575</t>
  </si>
  <si>
    <t>741110402.05R</t>
  </si>
  <si>
    <t>Montáž průchodových otvorů do bočních stěn instalačních kanálů plastových jedno-dvoukomorových vyfrézováním</t>
  </si>
  <si>
    <t>-859779554</t>
  </si>
  <si>
    <t>378</t>
  </si>
  <si>
    <t>741110402.02R</t>
  </si>
  <si>
    <t xml:space="preserve">Montáž instalačních kanálů plastových dvoukomorových na podlahu, stěny pro rozvod k žákovským lavicím a tabuli  se spojkami, ohyby a rohy </t>
  </si>
  <si>
    <t>1613604213</t>
  </si>
  <si>
    <t>346</t>
  </si>
  <si>
    <t>34571221.01R</t>
  </si>
  <si>
    <t>kanál elektroinstalační hranatý PVC š.120-170mm dvoukomorový</t>
  </si>
  <si>
    <t>-1563436674</t>
  </si>
  <si>
    <t>347</t>
  </si>
  <si>
    <t>34571221.02R</t>
  </si>
  <si>
    <t>kryt odbočný kanálu elektroinstalační hranatý PVC š.120-170mm</t>
  </si>
  <si>
    <t>-1815042016</t>
  </si>
  <si>
    <t>348</t>
  </si>
  <si>
    <t>34571221.03R</t>
  </si>
  <si>
    <t>kryt spojovací kanálu elektroinstalační hranatý PVC š.120-170mm</t>
  </si>
  <si>
    <t>-1054710459</t>
  </si>
  <si>
    <t>349</t>
  </si>
  <si>
    <t>34571221.08R</t>
  </si>
  <si>
    <t>kryt koncový kanálu elektroinstalační hranatý PVC š.120-170mm</t>
  </si>
  <si>
    <t>969156425</t>
  </si>
  <si>
    <t>379</t>
  </si>
  <si>
    <t>34571221.11R</t>
  </si>
  <si>
    <t>kryt průchodkový  kanálu elektroinstalační hranatý PVC š.120-170mm</t>
  </si>
  <si>
    <t>2132953184</t>
  </si>
  <si>
    <t>353</t>
  </si>
  <si>
    <t>34571221.10R</t>
  </si>
  <si>
    <t>roh vnitřní kanálu elektroinstalační hranatý PVC š.120-170mm</t>
  </si>
  <si>
    <t>-190166691</t>
  </si>
  <si>
    <t>351</t>
  </si>
  <si>
    <t>34571221.05R</t>
  </si>
  <si>
    <t>roh ohybový pro kanál elektroinstalační hranatý PVC š.120-170mm</t>
  </si>
  <si>
    <t>1687351694</t>
  </si>
  <si>
    <t>382</t>
  </si>
  <si>
    <t>741110541.01R</t>
  </si>
  <si>
    <t>Montáž stínícího plechového žlabu do el.inst.kanálu jedno+dvou-komorového</t>
  </si>
  <si>
    <t>-389110573</t>
  </si>
  <si>
    <t>352</t>
  </si>
  <si>
    <t>34571221.06R</t>
  </si>
  <si>
    <t>stínící kanál l-2000mm plechový s víkem do kanálu elektroinstalačního dvoukomorového hranatého PVC š.120-170mm</t>
  </si>
  <si>
    <t>944602482</t>
  </si>
  <si>
    <t>229</t>
  </si>
  <si>
    <t>741122122.01R</t>
  </si>
  <si>
    <t>Montáž kabel Cu plný kulatý žíla 3x1,5 až 6 mm2 pevně se zatažením (např. CYKY) ve ztížených podmínkách</t>
  </si>
  <si>
    <t>1585863863</t>
  </si>
  <si>
    <t>Montáž kabelů měděných bez ukončení uložených v trubkách, žlabech, pevně, zatažených plných kulatých nebo bezhalogenových (např. CYKY) počtu a průřezu žil 3x1,5 až 6 mm2, ve ztížených podmínkách prostupů studentských a učitelských pracovišť učeben, kabinetů</t>
  </si>
  <si>
    <t>231</t>
  </si>
  <si>
    <t>34111036</t>
  </si>
  <si>
    <t>kabel instalační jádro Cu plné izolace PVC plášť PVC 450/750V (CYKY) 3x2,5mm2</t>
  </si>
  <si>
    <t>75291081</t>
  </si>
  <si>
    <t>344</t>
  </si>
  <si>
    <t>741122641</t>
  </si>
  <si>
    <t>Montáž kabel Cu plný kulatý žíla 5x1,5 až 2,5 mm2 uložený pevně (např. CYKY)</t>
  </si>
  <si>
    <t>2046128371</t>
  </si>
  <si>
    <t>Montáž kabelů měděných bez ukončení uložených pevně plných kulatých nebo bezhalogenových (např. CYKY) počtu a průřezu žil 5x1,5 až 2,5 mm2</t>
  </si>
  <si>
    <t>341</t>
  </si>
  <si>
    <t>34111094</t>
  </si>
  <si>
    <t>kabel instalační jádro Cu plné izolace PVC plášť PVC 450/750V (CYKY) 5x2,5mm2</t>
  </si>
  <si>
    <t>1536920384</t>
  </si>
  <si>
    <t>342</t>
  </si>
  <si>
    <t>741112111</t>
  </si>
  <si>
    <t>Montáž rozvodka nástěnná plastová čtyřhranná vodič D do 4 mm2</t>
  </si>
  <si>
    <t>1532286554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</si>
  <si>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</si>
  <si>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343</t>
  </si>
  <si>
    <t>34571482.01R</t>
  </si>
  <si>
    <t>el.inst.krabice se šroubovacími vývodkami provedení PVC s krytím IP 67 DUR s 5P svorkovnicí, montáž na povrch pro klimatizaci</t>
  </si>
  <si>
    <t>-152085566</t>
  </si>
  <si>
    <t>el.inst.krabice se šroubovacími vývodkami provedení PVC s krytím IP 67 DUR s 5P svorkovnicí, montáž na povrch</t>
  </si>
  <si>
    <t>232</t>
  </si>
  <si>
    <t>741120301</t>
  </si>
  <si>
    <t>Montáž vodič Cu izolovaný plný a laněný s PVC pláštěm žíla 0,55-16 mm2 pevně (např. CY, CHAH-V)</t>
  </si>
  <si>
    <t>-291726837</t>
  </si>
  <si>
    <t>Montáž vodičů izolovaných měděných bez ukončení uložených pevně plných a laněných s PVC pláštěm, bezhalogenových, ohniodolných (např. CY, CHAH-V) průřezu žíly 0,55 až 16 mm2</t>
  </si>
  <si>
    <t>233</t>
  </si>
  <si>
    <t>34140826.01R</t>
  </si>
  <si>
    <t>vodič dopl.pospojování zeleno/žlutý jádro Cu plné izolace PVC 450/750V (H07V-U) 1x6mm2</t>
  </si>
  <si>
    <t>-652198319</t>
  </si>
  <si>
    <t>240</t>
  </si>
  <si>
    <t>741311807.01R</t>
  </si>
  <si>
    <t>Demontáž stávající silnoproudé elektroinstalace bez zachování funkčnostii</t>
  </si>
  <si>
    <t>-1091991069</t>
  </si>
  <si>
    <t>241</t>
  </si>
  <si>
    <t>741311807.02R</t>
  </si>
  <si>
    <t>Demontáž stávající silnoproudé elektroinstalace se zachováním funkčnosti v přilehlých místnostech bez stavebních úprav</t>
  </si>
  <si>
    <t>1852567909</t>
  </si>
  <si>
    <t>730</t>
  </si>
  <si>
    <t>741311807.14R</t>
  </si>
  <si>
    <t>Zodolnění kotvících bodů v SDK stěně pro osazení nástěnného datového rozvaděče</t>
  </si>
  <si>
    <t>-75088195</t>
  </si>
  <si>
    <t>523</t>
  </si>
  <si>
    <t>311807.11R</t>
  </si>
  <si>
    <t>materiál pro zodolnění</t>
  </si>
  <si>
    <t>1384516790</t>
  </si>
  <si>
    <t>trubka elektroinstalační ohebná z PVC 1225 750N 25/18,3mm</t>
  </si>
  <si>
    <t>525</t>
  </si>
  <si>
    <t>741311807.12R</t>
  </si>
  <si>
    <t>Vytvoření označovacích popisových polí do zásuvek</t>
  </si>
  <si>
    <t>1151654584</t>
  </si>
  <si>
    <t>526</t>
  </si>
  <si>
    <t>311807.12R</t>
  </si>
  <si>
    <t>materiál pro výrobu označovacích polí</t>
  </si>
  <si>
    <t>505955742</t>
  </si>
  <si>
    <t>723</t>
  </si>
  <si>
    <t>01002001.03R</t>
  </si>
  <si>
    <t>součinnost  s dodavatelem nábytku při montáži el.inst.přístrojů</t>
  </si>
  <si>
    <t>soub</t>
  </si>
  <si>
    <t>-14969938</t>
  </si>
  <si>
    <t>Ostatní náklady související s provozem - součinnost  s dodavatelem nábytku při montáži el.inst.přístrojů, krabic, kabeláže, otvorů průchodů kabeláže v lavicích, katedře a učitelských stolů</t>
  </si>
  <si>
    <t>654</t>
  </si>
  <si>
    <t>741811011</t>
  </si>
  <si>
    <t>Kontrola rozvaděč nn silový hmotnosti do 200 kg</t>
  </si>
  <si>
    <t>1217321901</t>
  </si>
  <si>
    <t>Zkoušky a prohlídky rozvodných zařízení kontrola rozváděčů nn, (1 pole) silových, hmotnosti do 200 kg</t>
  </si>
  <si>
    <t>716</t>
  </si>
  <si>
    <t>01002000.44R</t>
  </si>
  <si>
    <t>Zadání do výroby a kontrola silového rozvaděče pro učebnu, vč. dokumentace a zkoušek výrobce</t>
  </si>
  <si>
    <t>1998217728</t>
  </si>
  <si>
    <t>Dodávka zadávací dokumentace výrobci, zkoušky, měření a prohlídka kontrola rozváděče nn u výrobce s vystavením výrobní dokumentace s kusovou zkouškou a štítkem rozvaděče.</t>
  </si>
  <si>
    <t>717</t>
  </si>
  <si>
    <t>01002000.05R</t>
  </si>
  <si>
    <t>Denní doprava pracovníků na pracoviště</t>
  </si>
  <si>
    <t>-917244236</t>
  </si>
  <si>
    <t>718</t>
  </si>
  <si>
    <t>01002000.06R</t>
  </si>
  <si>
    <t>Zkoušky a ostatní měření potřebné pro vypracování revize elektrických VTZ</t>
  </si>
  <si>
    <t>1631241266</t>
  </si>
  <si>
    <t>Zkoušky a ostatní měření potřebné pro vypracování revize VTZ</t>
  </si>
  <si>
    <t>719</t>
  </si>
  <si>
    <t>01002000.07R</t>
  </si>
  <si>
    <t xml:space="preserve">Vypracování revize elektrických VTZ </t>
  </si>
  <si>
    <t>-477073491</t>
  </si>
  <si>
    <t>720</t>
  </si>
  <si>
    <t>01002000.16R</t>
  </si>
  <si>
    <t>Vypracování dokumentace skutečného provedení elektroinstalace stavby s použitím prováděcí dokumentace</t>
  </si>
  <si>
    <t>1590241098</t>
  </si>
  <si>
    <t>721</t>
  </si>
  <si>
    <t>01002001.09R</t>
  </si>
  <si>
    <t>ohlášení, konzultace, prohlídka inspektora Technické Inspekce ČR po zhotovení elektroinstalací a žádost o vydání stanoviska zhodnocení bezpečného provozu vyhrazených tech.zařízení, organizací Technické Inspekce ČR</t>
  </si>
  <si>
    <t>-1322673656</t>
  </si>
  <si>
    <t>741.02</t>
  </si>
  <si>
    <t>nový silový přívod z rozvaděče na chodbě  do rozvaděče v učebně</t>
  </si>
  <si>
    <t>246</t>
  </si>
  <si>
    <t>741122642.01R</t>
  </si>
  <si>
    <t>Montáž kabel Cu plný kulatý žíla 5x4 až 6 mm2 uložený pevně (např. CYKY) ve ztížených podmínkách</t>
  </si>
  <si>
    <t>-508840031</t>
  </si>
  <si>
    <t>Montáž kabelů měděných bez ukončení uložených pevně plných kulatých nebo bezhalogenových (např. CYKY) počtu a průřezu žil 5x4 až 6 mm2 ve ztížených podmínkách stropních podhledů a stávajících tras školy.</t>
  </si>
  <si>
    <t>247</t>
  </si>
  <si>
    <t>34111100.01R</t>
  </si>
  <si>
    <t>kabel instalační jádro Cu plné izolace PVC plášť PVC bez barev.pruhu 450/750V (CYKY) 5x6mm2</t>
  </si>
  <si>
    <t>-1366036453</t>
  </si>
  <si>
    <t>13,913*1,15 'Přepočtené koeficientem množství</t>
  </si>
  <si>
    <t>248</t>
  </si>
  <si>
    <t>741120301.01R</t>
  </si>
  <si>
    <t xml:space="preserve">Montáž vodič Cu izolovaný plný a laněný s PVC pláštěm žíla 0,55-16 mm2 pevně (např. CY, CHAH-V) ve ztížených podmínkách </t>
  </si>
  <si>
    <t>1286646938</t>
  </si>
  <si>
    <t>Montáž vodičů izolovaných měděných bez ukončení uložených pevně plných a laněných s PVC pláštěm, bezhalogenových, ohniodolných (např. CY, CHAH-V) průřezu žíly 0,55 až 16 mm2 ve ztížených podmínkách stropních podhledů a stávajících tras školy.</t>
  </si>
  <si>
    <t>249</t>
  </si>
  <si>
    <t>34141028.01R</t>
  </si>
  <si>
    <t>vodič propojovací flexibilní jádro Cu lanované izolace PVC zeleno/žlutý 450/750V (H07V-K) 1x10mm2</t>
  </si>
  <si>
    <t>-66300459</t>
  </si>
  <si>
    <t>254</t>
  </si>
  <si>
    <t>741320115</t>
  </si>
  <si>
    <t>Montáž jističů jednopólových nn do 63 A ve skříni se zapojením vodičů</t>
  </si>
  <si>
    <t>-1922091804</t>
  </si>
  <si>
    <t>Montáž jističů se zapojením vodičů jednopólových nn do 63 A ve skříni</t>
  </si>
  <si>
    <t>328</t>
  </si>
  <si>
    <t>35822173.03R</t>
  </si>
  <si>
    <t>jistič 3-pólový 25 A vypínací charakteristika C vypínací schopnost 10 kA</t>
  </si>
  <si>
    <t>206098592</t>
  </si>
  <si>
    <t>660</t>
  </si>
  <si>
    <t>20230800.62R</t>
  </si>
  <si>
    <t xml:space="preserve">Úprava lišt kovových DIN a krytů ve stávajícím rozvaděči školy pro osazení hl.jističe sil.přívodu do učebny </t>
  </si>
  <si>
    <t>1713109255</t>
  </si>
  <si>
    <t>Úprava lišt kovových DIN a krytů ve stávajícím rozvaděči školy pro osazení hl.jističe sil.přívodu do učebny. Úprava stávajícího rozvaděče.</t>
  </si>
  <si>
    <t>661</t>
  </si>
  <si>
    <t>20230800.63R</t>
  </si>
  <si>
    <t>drobný elektromontážní materiál pro úpravu stávajícího rozvaděče pro osaz hl.jističe učebny</t>
  </si>
  <si>
    <t>-439857580</t>
  </si>
  <si>
    <t>454</t>
  </si>
  <si>
    <t>741110511</t>
  </si>
  <si>
    <t>Montáž lišta a kanálek vkládací šířky do 60 mm s víčkem</t>
  </si>
  <si>
    <t>1436870477</t>
  </si>
  <si>
    <t>Montáž lišt a kanálků elektroinstalačních se spojkami, ohyby a rohy a s nasunutím do krabic vkládacích s víčkem, šířky do 60 mm</t>
  </si>
  <si>
    <t>455</t>
  </si>
  <si>
    <t>34571002</t>
  </si>
  <si>
    <t>lišta elektroinstalační hranatá PVC 60x40mm</t>
  </si>
  <si>
    <t>2048243460</t>
  </si>
  <si>
    <t>459</t>
  </si>
  <si>
    <t>34571274</t>
  </si>
  <si>
    <t>kryt odbočný k liště elektroinstalační hranaté PVC 60x40mm</t>
  </si>
  <si>
    <t>1968577213</t>
  </si>
  <si>
    <t>461</t>
  </si>
  <si>
    <t>34571207</t>
  </si>
  <si>
    <t>kryt koncový k liště elektroinstalační hranaté PVC 60x40mm</t>
  </si>
  <si>
    <t>-1358045833</t>
  </si>
  <si>
    <t>741.03</t>
  </si>
  <si>
    <t>Provozní osvětlení</t>
  </si>
  <si>
    <t>261</t>
  </si>
  <si>
    <t>796913103</t>
  </si>
  <si>
    <t>192</t>
  </si>
  <si>
    <t>23168.02R</t>
  </si>
  <si>
    <t>Chránič s nadproudovou ochranou, 10/1N/B/003 , A, 1+N, 10kA, char.B,</t>
  </si>
  <si>
    <t>1574935344</t>
  </si>
  <si>
    <t>732</t>
  </si>
  <si>
    <t>741372112.06R</t>
  </si>
  <si>
    <t>Montáž svítidlo LED interiérové  přisazené hranaté  přes 0,09 do 0,36 m2 se zapojením vodičů s přípravou</t>
  </si>
  <si>
    <t>-494304167</t>
  </si>
  <si>
    <t>Montáž svítidel s integrovaným zdrojem LED se zapojením vodičů interiérových přisazených stropních hranatých, plochy přes 0,09 do 0,36 m2, s úpravou a prodloužením vývodů, osazení krabice se svorkovnicí na vývod svítidla, přesun svítidel na lešení se zajištěním proti poškození.</t>
  </si>
  <si>
    <t>733</t>
  </si>
  <si>
    <t>34825011.07R</t>
  </si>
  <si>
    <t>svítidlo vestavné stropní panelové obdelníkové LED určené pro montáž do kazetových pohledů i na strop 1200x300x15mm, Prizmatický kryt. Tep.chromat. 4000k, 230V/50Hz 35W, světelný tok 4500lm, elektr.předřadník,IP40. Včetně bílého rámu pro přisazenou montáž</t>
  </si>
  <si>
    <t>1480949519</t>
  </si>
  <si>
    <t>svítidlo vestavné stropní panelové obdelníkové LED určené pro montáž do kazetových pohledů i na strop. Kryt z prizmatického optického materiálu. Svítidlo tak poskytuje optimální distribuci světla v souladu s platnou normou pro osvětlení kanceláří a učeben. Hliníkový rameček.  Teplota chromatičnosti 4000k, 230V/50Hz 35W, světelný tok 4500lm, elektronický předřadník,IP40,1200x300x15mm, zamezení oslnění UGR19. Včetně bílého rámu pro přisazenou montáž a  podružného materiálu.</t>
  </si>
  <si>
    <t>731</t>
  </si>
  <si>
    <t>34825011.06R</t>
  </si>
  <si>
    <t xml:space="preserve">prokognitivní svítidlo přisazené 1200x300 mm panel svítidla s LED světelným zdrojem, cirkadiánní účinnost pro zvýšení kognitivního výkonu,  vyzařující světlo blízké slunečnímu svitu, 415 – 455 nm (Blue light hazard) vyzařuje světlo max. 10%, 450 – 650 nm </t>
  </si>
  <si>
    <t>-1809156928</t>
  </si>
  <si>
    <t>1200x300 mm panel svítidla s LED světelným zdrojem, cirkadiánní účinnost pro zvýšení kognitivního výkonu, vyzařující světlo blízké slunečnímu svitu, 415 – 455 nm (Blue light hazard) vyzařuje světlo max. 10%, 450 – 650 nm vyrovnané zastoupení všech vlnových délek s max. odchylkou ± 15% (plnospektrální zdroj), 460 – 540 nm bez propadu světelných zdrojů (propad typický pro běžná LED), barevný tón mezi  4400 – 4800 K (denní světlo), index podání barev CRI (Ra) &gt; 91, elektrický příkon max. 80 W, energetická účinnost odpovídající nejnovějším LED technologiím, činitel oslnění UGR &lt; 20, životnost L80  &gt; 45 000 hodin, záruka min. 3 roky. Cena včetně podružného materiálu</t>
  </si>
  <si>
    <t>277</t>
  </si>
  <si>
    <t>741310231</t>
  </si>
  <si>
    <t>Montáž přepínač (polo)zapuštěný šroubové připojení 5-seriový se zapojením vodičů</t>
  </si>
  <si>
    <t>1607939064</t>
  </si>
  <si>
    <t>Montáž spínačů jedno nebo dvoupólových polozapuštěných nebo zapuštěných se zapojením vodičů šroubové připojení, pro prostředí normální přepínačů, řazení 5-sériových</t>
  </si>
  <si>
    <t>278</t>
  </si>
  <si>
    <t>34539067.01R</t>
  </si>
  <si>
    <t>přepínač sériový, řazení 5, s krytem, bez rámečku bílý</t>
  </si>
  <si>
    <t>1981028249</t>
  </si>
  <si>
    <t>279</t>
  </si>
  <si>
    <t>741310233</t>
  </si>
  <si>
    <t>Montáž přepínač (polo)zapuštěný šroubové připojení 6-střídavý se zapojením vodičů</t>
  </si>
  <si>
    <t>-616836915</t>
  </si>
  <si>
    <t>Montáž spínačů jedno nebo dvoupólových polozapuštěných nebo zapuštěných se zapojením vodičů šroubové připojení, pro prostředí normální přepínačů, řazení 6-střídavých</t>
  </si>
  <si>
    <t>280</t>
  </si>
  <si>
    <t>34539068.01R</t>
  </si>
  <si>
    <t>přepínač střídavý, řazení 6, s krytem, bez rámečku bílý</t>
  </si>
  <si>
    <t>-1133360306</t>
  </si>
  <si>
    <t>281</t>
  </si>
  <si>
    <t>741310238</t>
  </si>
  <si>
    <t>Montáž přepínač (polo)zapuštěný šroubové připojení 6+6 -dvojitý střídavý se zapojením vodičů</t>
  </si>
  <si>
    <t>623830415</t>
  </si>
  <si>
    <t>Montáž spínačů jedno nebo dvoupólových polozapuštěných nebo zapuštěných se zapojením vodičů šroubové připojení, pro prostředí normální přepínačů, řazení 6+6-dvojitých střídavých</t>
  </si>
  <si>
    <t>282</t>
  </si>
  <si>
    <t>34539072.01R</t>
  </si>
  <si>
    <t>přepínač střídavý dvojitý, řazení 6+6(6+1), s krytem, bez rámečku bílý</t>
  </si>
  <si>
    <t>107607395</t>
  </si>
  <si>
    <t>283</t>
  </si>
  <si>
    <t>2036784915</t>
  </si>
  <si>
    <t>284</t>
  </si>
  <si>
    <t>39060.01R</t>
  </si>
  <si>
    <t>rámeček pro elektroinstaleční přístroje dvojnásobný bílý</t>
  </si>
  <si>
    <t>1965418978</t>
  </si>
  <si>
    <t>285</t>
  </si>
  <si>
    <t>741122122</t>
  </si>
  <si>
    <t>Montáž kabel Cu plný kulatý žíla 3x1,5 až 6 mm2 zatažený v trubkách (např. CYKY)</t>
  </si>
  <si>
    <t>160665905</t>
  </si>
  <si>
    <t>Montáž kabelů měděných bez ukončení uložených v trubkách zatažených plných kulatých nebo bezhalogenových (např. CYKY) počtu a průřezu žil 3x1,5 až 6 mm2</t>
  </si>
  <si>
    <t>286</t>
  </si>
  <si>
    <t>34111030</t>
  </si>
  <si>
    <t>kabel instalační jádro Cu plné izolace PVC plášť PVC 450/750V (CYKY) 3x1,5mm2</t>
  </si>
  <si>
    <t>489722663</t>
  </si>
  <si>
    <t>665</t>
  </si>
  <si>
    <t>741122142</t>
  </si>
  <si>
    <t>Montáž kabel Cu plný kulatý žíla 5x1,5 až 2,5 mm2 zatažený v trubkách (např. CYKY)</t>
  </si>
  <si>
    <t>-1576710771</t>
  </si>
  <si>
    <t>Montáž kabelů měděných bez ukončení uložených v trubkách zatažených plných kulatých nebo bezhalogenových (např. CYKY) počtu a průřezu žil 5x1,5 až 2,5 mm2</t>
  </si>
  <si>
    <t>666</t>
  </si>
  <si>
    <t>34111090.01R</t>
  </si>
  <si>
    <t>kabel instalační jádro Cu plné izolace PVC plášť PVC s barevným pruhem 450/750V (CYKY) 5x1,5mm2</t>
  </si>
  <si>
    <t>1809107417</t>
  </si>
  <si>
    <t>34,783*1,15 'Přepočtené koeficientem množství</t>
  </si>
  <si>
    <t>667</t>
  </si>
  <si>
    <t>741110511.01R</t>
  </si>
  <si>
    <t>Montáž lišta a kanálek vkládací šířky do 60 mm s víčkem pro stropní svítidla</t>
  </si>
  <si>
    <t>-510471577</t>
  </si>
  <si>
    <t>466</t>
  </si>
  <si>
    <t>34574019.01R</t>
  </si>
  <si>
    <t>lišta elektroinstalační vkládací oblá půlkulatá elegantní PVC 40x19mm</t>
  </si>
  <si>
    <t>730563667</t>
  </si>
  <si>
    <t>467</t>
  </si>
  <si>
    <t>34574019.02R</t>
  </si>
  <si>
    <t>kryt ohybový k liště elektroinstalační oblé PVC 40x19mm</t>
  </si>
  <si>
    <t>867294414</t>
  </si>
  <si>
    <t>470</t>
  </si>
  <si>
    <t>34574019.05R</t>
  </si>
  <si>
    <t>kryt odbočný k liště elektroinstalační oblé PVC 40x19mm</t>
  </si>
  <si>
    <t>-1687090563</t>
  </si>
  <si>
    <t>471</t>
  </si>
  <si>
    <t>34574019.06R</t>
  </si>
  <si>
    <t>kryt spojovací k liště elektroinstalační oblé PVC 40x19mm</t>
  </si>
  <si>
    <t>1685849763</t>
  </si>
  <si>
    <t>473</t>
  </si>
  <si>
    <t>34574019.08R</t>
  </si>
  <si>
    <t>kryt průchodkový k liště elektroinstalační oblé PVC 40x19mm</t>
  </si>
  <si>
    <t>1929997174</t>
  </si>
  <si>
    <t>287</t>
  </si>
  <si>
    <t>741371853.01R</t>
  </si>
  <si>
    <t>Demontáž stávajících svítidel bez zachování funkčnostii v odborné učebně, kabinetu</t>
  </si>
  <si>
    <t>-105735625</t>
  </si>
  <si>
    <t>742</t>
  </si>
  <si>
    <t>Elektroinstalace - slaboproud</t>
  </si>
  <si>
    <t>742.1</t>
  </si>
  <si>
    <t>slaboproudé rozvody v učebně, kabinetu</t>
  </si>
  <si>
    <t>628</t>
  </si>
  <si>
    <t>20230800.01R</t>
  </si>
  <si>
    <t xml:space="preserve">Montáž ukončení kabelu konektorem kabelů datových FTP, UTP, STP </t>
  </si>
  <si>
    <t>-123480690</t>
  </si>
  <si>
    <t>629</t>
  </si>
  <si>
    <t>20230800.02R</t>
  </si>
  <si>
    <t>prvek ukončovací datového rozvodu keystone 1xRJ45 UTP Cat6 samořezný beznástrojový</t>
  </si>
  <si>
    <t>422502783</t>
  </si>
  <si>
    <t>20</t>
  </si>
  <si>
    <t>20230800.05R</t>
  </si>
  <si>
    <t>Montáž formy kabelů datových FTP, UTP, STP s odizolováním a přípravou vodičů pro zapojení</t>
  </si>
  <si>
    <t>76363744</t>
  </si>
  <si>
    <t>393</t>
  </si>
  <si>
    <t>20230800.06R</t>
  </si>
  <si>
    <t>Montáž datové zásuvky 1xRJ45 se zapojením vodičů do keystonu</t>
  </si>
  <si>
    <t>1316513000</t>
  </si>
  <si>
    <t>20230800.07R</t>
  </si>
  <si>
    <t>modul datové zásuvky Cat6 1xRJ45 22,5x45 beznástrojová se zapojením otočením</t>
  </si>
  <si>
    <t>1236039453</t>
  </si>
  <si>
    <t>633</t>
  </si>
  <si>
    <t>20230800.14R</t>
  </si>
  <si>
    <t>prvek ukončovací datového rozvodu keystone 1xRJ45 STP Cat6A samořezný kabelová pojistka</t>
  </si>
  <si>
    <t>796578569</t>
  </si>
  <si>
    <t>390</t>
  </si>
  <si>
    <t>20230800.08R</t>
  </si>
  <si>
    <t>Montáž datové zásuvky 2xRJ45 se zapojením vodičů do kystonu</t>
  </si>
  <si>
    <t>1473736404</t>
  </si>
  <si>
    <t>557</t>
  </si>
  <si>
    <t>20230800.09R</t>
  </si>
  <si>
    <t>modul datové zásuvky 2xRJ45    včetně masky a krytu, UTP Cat6 bez keystonů</t>
  </si>
  <si>
    <t>1716589067</t>
  </si>
  <si>
    <t>20230800.10R</t>
  </si>
  <si>
    <t>Montáž kabelů datových FTP, UTP, STP pro vnitřní rozvody pevně do počtu žil 15</t>
  </si>
  <si>
    <t>127184937</t>
  </si>
  <si>
    <t>22</t>
  </si>
  <si>
    <t>20230800.11R</t>
  </si>
  <si>
    <t>kabel datový jádro Cu plné plášť LSOH (U/UTP) kategorie 6 Dca-s2,d2,a1</t>
  </si>
  <si>
    <t>774410068</t>
  </si>
  <si>
    <t>632</t>
  </si>
  <si>
    <t>20230800.13R</t>
  </si>
  <si>
    <t>kabel datový jádro Cu plné plášť LSOH (S/STP) kategorie 6A Dca-s2,d2,a1 pro přenos AV do inter.akt.tabule</t>
  </si>
  <si>
    <t>1043655741</t>
  </si>
  <si>
    <t>23</t>
  </si>
  <si>
    <t>20230800.12R</t>
  </si>
  <si>
    <t>Certifikační měření metalického segmentu s vyhotovením certifikačního protokolu</t>
  </si>
  <si>
    <t>-1118534352</t>
  </si>
  <si>
    <t>Montáž strukturované kabeláže centrifikační měření segmentu metalického s vyhotovením protokolu</t>
  </si>
  <si>
    <t>742330034</t>
  </si>
  <si>
    <t>Montáž patch panelu 24 portů neosazeného</t>
  </si>
  <si>
    <t>-2128536976</t>
  </si>
  <si>
    <t>Montáž strukturované kabeláže příslušenství a ostatní práce k rozvaděčům patch panelu 24 portů neosazeného</t>
  </si>
  <si>
    <t>33</t>
  </si>
  <si>
    <t>37451125</t>
  </si>
  <si>
    <t>patch panel neosazený kabelové pojistky 1U 24 portů 19" STP</t>
  </si>
  <si>
    <t>-1321593902</t>
  </si>
  <si>
    <t>295</t>
  </si>
  <si>
    <t>01002000.01R</t>
  </si>
  <si>
    <t>součinnost s IT technikem školy, upřesnění úpravy, přemístění a demontáže stávajících datových rozvodů</t>
  </si>
  <si>
    <t>-1715062148</t>
  </si>
  <si>
    <t>Ostatní náklady související s provozem - součinnost s IT technikem školy, upřesnění úpravy, přemístění a demontáže stávajících datových rozvodů</t>
  </si>
  <si>
    <t>34</t>
  </si>
  <si>
    <t>742330001</t>
  </si>
  <si>
    <t>Montáž rozvaděče nástěnného</t>
  </si>
  <si>
    <t>-107338958</t>
  </si>
  <si>
    <t>Montáž strukturované kabeláže rozvaděče nástěnného</t>
  </si>
  <si>
    <t>558</t>
  </si>
  <si>
    <t>742313042.04R</t>
  </si>
  <si>
    <t>příprava vestavných krabic v boku skříňky vedle zás.230 stand.smíšené výuky pro HDMI USB</t>
  </si>
  <si>
    <t>434666878</t>
  </si>
  <si>
    <t>228</t>
  </si>
  <si>
    <t>37451185.01R</t>
  </si>
  <si>
    <t>datová zásuvková pro keystone moduly 1xRJ45 plast bílá (neosazená kyst.), nosná maska s krytem bílá bez rámečku standard smíš.výuky</t>
  </si>
  <si>
    <t>1746723276</t>
  </si>
  <si>
    <t>datová zásuvková pro keystone moduly 1xRJ45 plast bílá (neosazená kyst.), nosná maska s krytem bílá bez rámečku do katedry pro standard smíšené výuky</t>
  </si>
  <si>
    <t>149</t>
  </si>
  <si>
    <t>742110003</t>
  </si>
  <si>
    <t>Montáž trubek pro slaboproud plastových ohebných uložených volně na příchytky</t>
  </si>
  <si>
    <t>535301831</t>
  </si>
  <si>
    <t>Montáž trubek elektroinstalačních plastových ohebných uložených volně na příchytky</t>
  </si>
  <si>
    <t>159</t>
  </si>
  <si>
    <t>1225750.01R</t>
  </si>
  <si>
    <t>1928476497</t>
  </si>
  <si>
    <t>9,524*1,05 'Přepočtené koeficientem množství</t>
  </si>
  <si>
    <t>161</t>
  </si>
  <si>
    <t>1240750.01R</t>
  </si>
  <si>
    <t>trubka elektroinstalační ohebná z PVC 1240 750N 40/31,2mm</t>
  </si>
  <si>
    <t>1545017538</t>
  </si>
  <si>
    <t>14,286*1,05 'Přepočtené koeficientem množství</t>
  </si>
  <si>
    <t>555</t>
  </si>
  <si>
    <t>763101812.01R</t>
  </si>
  <si>
    <t>Vyřezání otvoru v SDK desce v příčce nebo předsazené stěně jednoduché opláštění přes 0,01 do 0,02 m2 pro slaboproud</t>
  </si>
  <si>
    <t>383357537</t>
  </si>
  <si>
    <t>331</t>
  </si>
  <si>
    <t>742110504.01R</t>
  </si>
  <si>
    <t>Montáž krabice zapuštěná plastová kruhová pro sádrokartonové SDK příčky</t>
  </si>
  <si>
    <t>-444640665</t>
  </si>
  <si>
    <t>554</t>
  </si>
  <si>
    <t>742110505.02R</t>
  </si>
  <si>
    <t>Montáž krabic s vyřezáním otvoru pro krabici pro slaboproud plastových odbočných čtyřhranných s víčkem pro sádrokartonové SDK příčky do 250x250mm</t>
  </si>
  <si>
    <t>-2007771951</t>
  </si>
  <si>
    <t>114</t>
  </si>
  <si>
    <t>2037544680</t>
  </si>
  <si>
    <t>410</t>
  </si>
  <si>
    <t>34571473</t>
  </si>
  <si>
    <t>krabice do dutých stěn PVC přístrojová obdélníková 250x200mm s víčkem</t>
  </si>
  <si>
    <t>-847873432</t>
  </si>
  <si>
    <t>324</t>
  </si>
  <si>
    <t>2034587156</t>
  </si>
  <si>
    <t>138</t>
  </si>
  <si>
    <t>742410801</t>
  </si>
  <si>
    <t>Demontáž reproduktoru podhledového nebo nástěnného nebo směrového</t>
  </si>
  <si>
    <t>1696417109</t>
  </si>
  <si>
    <t>Demontáž rozhlasu reproduktoru podhledového, nástěnného, směrového</t>
  </si>
  <si>
    <t>144</t>
  </si>
  <si>
    <t>742410801.02R</t>
  </si>
  <si>
    <t>Zajištění vodičů po demontáž reproduktoru proti poškození a zaizolování proti zkratu</t>
  </si>
  <si>
    <t>870133606</t>
  </si>
  <si>
    <t>143</t>
  </si>
  <si>
    <t>742410063.01R</t>
  </si>
  <si>
    <t>Zhotovení upevňovacích bodů vyvrtáním pro montáž reproduktoru nástěnného rozhlasu</t>
  </si>
  <si>
    <t>-555981114</t>
  </si>
  <si>
    <t>136</t>
  </si>
  <si>
    <t>742410063</t>
  </si>
  <si>
    <t>Montáž reproduktoru nástěnného rozhlasu</t>
  </si>
  <si>
    <t>672520932</t>
  </si>
  <si>
    <t>Montáž rozhlasu reproduktoru nástěnného</t>
  </si>
  <si>
    <t>145</t>
  </si>
  <si>
    <t>MAT10063.01R</t>
  </si>
  <si>
    <t>sada upevňovacích prvků pro montáž reproduktoru</t>
  </si>
  <si>
    <t>1825683777</t>
  </si>
  <si>
    <t>141</t>
  </si>
  <si>
    <t>742410121.01R</t>
  </si>
  <si>
    <t>Demontáž regulátoru hlasitosti rozhlasu</t>
  </si>
  <si>
    <t>68056504</t>
  </si>
  <si>
    <t>135</t>
  </si>
  <si>
    <t>742410121</t>
  </si>
  <si>
    <t>Montáž regulátoru hlasitosti rozhlasu</t>
  </si>
  <si>
    <t>-1217306960</t>
  </si>
  <si>
    <t>Montáž rozhlasu regulátoru hlasitosti</t>
  </si>
  <si>
    <t>137</t>
  </si>
  <si>
    <t>742410201.01R</t>
  </si>
  <si>
    <t>Kontrola funkčnosti  rozhlasu před demontáží a po zpětné montáži se zástupcem školy</t>
  </si>
  <si>
    <t>-1283694552</t>
  </si>
  <si>
    <t>142</t>
  </si>
  <si>
    <t>742410801.01R</t>
  </si>
  <si>
    <t>přesun do a z dočasného skladu, skladování demont.reproduktoru po dobu stavebních prací, s ochranou proti poškození</t>
  </si>
  <si>
    <t>-206076554</t>
  </si>
  <si>
    <t>700</t>
  </si>
  <si>
    <t>751623133</t>
  </si>
  <si>
    <t>701</t>
  </si>
  <si>
    <t>34571008</t>
  </si>
  <si>
    <t>lišta elektroinstalační hranatá PVC 40x40mm</t>
  </si>
  <si>
    <t>1540872396</t>
  </si>
  <si>
    <t>11,4285714285714*1,05 'Přepočtené koeficientem množství</t>
  </si>
  <si>
    <t>702</t>
  </si>
  <si>
    <t>34571288</t>
  </si>
  <si>
    <t>kryt spojovací k liště elektroinstalační hranaté PVC 40x40mm</t>
  </si>
  <si>
    <t>-31853831</t>
  </si>
  <si>
    <t>705</t>
  </si>
  <si>
    <t>34571236</t>
  </si>
  <si>
    <t>roh vnitřní k liště elektroinstalační hranaté PVC 40x40mm</t>
  </si>
  <si>
    <t>1193840074</t>
  </si>
  <si>
    <t>707</t>
  </si>
  <si>
    <t>34571206</t>
  </si>
  <si>
    <t>kryt koncový k liště elektroinstalační hranaté PVC 40x40mm</t>
  </si>
  <si>
    <t>1173734777</t>
  </si>
  <si>
    <t>734</t>
  </si>
  <si>
    <t>742110401.13R</t>
  </si>
  <si>
    <t>Montáž instalačních kanálů 90x55 plastových jednokomorových na pracovišti žáků ve stole</t>
  </si>
  <si>
    <t>-1274064970</t>
  </si>
  <si>
    <t>735</t>
  </si>
  <si>
    <t>34571218.01R</t>
  </si>
  <si>
    <t>kanál elektroinstalační hranatý PVC např.90x55mm</t>
  </si>
  <si>
    <t>-1658478238</t>
  </si>
  <si>
    <t>737</t>
  </si>
  <si>
    <t>34571218.03R</t>
  </si>
  <si>
    <t>kryt spojovací kanálu elektroinstalační hranatý PVC např.90x55mm</t>
  </si>
  <si>
    <t>763182911</t>
  </si>
  <si>
    <t>738</t>
  </si>
  <si>
    <t>34571218.08R</t>
  </si>
  <si>
    <t>kryt koncový kanálu elektroinstalační hranatý PVC např.90x55mm</t>
  </si>
  <si>
    <t>-301996214</t>
  </si>
  <si>
    <t>740</t>
  </si>
  <si>
    <t>34571218.05R</t>
  </si>
  <si>
    <t>roh vnitřní kanálu elektroinstalační hranatý PVC např.90x55mm</t>
  </si>
  <si>
    <t>-1678542782</t>
  </si>
  <si>
    <t>34571218.09R</t>
  </si>
  <si>
    <t>roh ohybový pro kanál elektroinstalační hranatý PVC např.90x55mm</t>
  </si>
  <si>
    <t>1357435175</t>
  </si>
  <si>
    <t>741110541</t>
  </si>
  <si>
    <t>Montáž lišta a kanálek -přepážka podélná oddělovací</t>
  </si>
  <si>
    <t>-264255903</t>
  </si>
  <si>
    <t>Montáž lišt a kanálků elektroinstalačních se spojkami, ohyby a rohy a s nasunutím do krabic doplňkové prvky přepážky podélné oddělovací</t>
  </si>
  <si>
    <t>744</t>
  </si>
  <si>
    <t>34571218.07R</t>
  </si>
  <si>
    <t>přepážka stíněná např.60 kanálu elektroinstalačního hranatého PVC 90x55mm</t>
  </si>
  <si>
    <t>-795150138</t>
  </si>
  <si>
    <t>242</t>
  </si>
  <si>
    <t>742330801.01R</t>
  </si>
  <si>
    <t>Demontáž stávajících slaboproudých rozvodů bez zachování funkčnostii</t>
  </si>
  <si>
    <t>-1948849326</t>
  </si>
  <si>
    <t>243</t>
  </si>
  <si>
    <t>742330801.02R</t>
  </si>
  <si>
    <t>Demontáž stávajících slaboproudých rozvodů  se zachováním funkčnosti v přilehlých místnostech bez stavebních úprav</t>
  </si>
  <si>
    <t>-1273581096</t>
  </si>
  <si>
    <t>742.2</t>
  </si>
  <si>
    <t>Nový LAN  přívod do učebny z aktivního prvku školy připravený z jiného projektu konektivity školy</t>
  </si>
  <si>
    <t>745</t>
  </si>
  <si>
    <t>20230800.70R</t>
  </si>
  <si>
    <t>Zatažení připraveného LAN přívodu z jiného projektu konektivity školy s úpravo zapojení v datovém rozvaděči v učebně</t>
  </si>
  <si>
    <t>-573552017</t>
  </si>
  <si>
    <t>746</t>
  </si>
  <si>
    <t>20230800.71R</t>
  </si>
  <si>
    <t>Drobný montážní materiál zatažení  LAN přívodu připraveného z jiného projektu konektivity školy</t>
  </si>
  <si>
    <t>2070311693</t>
  </si>
  <si>
    <t>648</t>
  </si>
  <si>
    <t>20230800.58R</t>
  </si>
  <si>
    <t>součinnost s IT technikem školy, pro realizaci tras LAN přívodu</t>
  </si>
  <si>
    <t>-1958770572</t>
  </si>
  <si>
    <t>183</t>
  </si>
  <si>
    <t>742330101</t>
  </si>
  <si>
    <t>Měření metalického segmentu s vyhotovením protokolu</t>
  </si>
  <si>
    <t>256937260</t>
  </si>
  <si>
    <t>Montáž strukturované kabeláže měření segmentu metalického s vyhotovením protokolu</t>
  </si>
  <si>
    <t>180</t>
  </si>
  <si>
    <t>742110161</t>
  </si>
  <si>
    <t>Montáž spony pro uchycení kabelů pro slaboproud</t>
  </si>
  <si>
    <t>-806904681</t>
  </si>
  <si>
    <t>Montáž kabelového žlabu spony pro uchycení kabelů</t>
  </si>
  <si>
    <t>181</t>
  </si>
  <si>
    <t>35432541</t>
  </si>
  <si>
    <t>příchytka kabelová 14-28mm</t>
  </si>
  <si>
    <t>-336310703</t>
  </si>
  <si>
    <t>763</t>
  </si>
  <si>
    <t>Konstrukce suché výstavby</t>
  </si>
  <si>
    <t>725</t>
  </si>
  <si>
    <t>763101811.01R</t>
  </si>
  <si>
    <t>úprava protahovacích otvorů plech.profilů v SDK  příčce nebo předsazené stěně pro zatažení kabelů nebo trubek</t>
  </si>
  <si>
    <t>hod</t>
  </si>
  <si>
    <t>143751825</t>
  </si>
  <si>
    <t>332</t>
  </si>
  <si>
    <t>501939973</t>
  </si>
  <si>
    <t>0100</t>
  </si>
  <si>
    <t>Ostatní</t>
  </si>
  <si>
    <t>617</t>
  </si>
  <si>
    <t>01002002.03R</t>
  </si>
  <si>
    <t>Ostatní náklady související s provozem - součinnost se servisní organizací školy  při demontáži a montáži detektorů EZS el.zabezp.systému</t>
  </si>
  <si>
    <t>997431740</t>
  </si>
  <si>
    <t>357</t>
  </si>
  <si>
    <t>01002000.10R</t>
  </si>
  <si>
    <t>Ostatní náklady související s provozem - součinnost  s dodavatelem SDK zesílené stěny  při montáři atipických upevňovacích bodů el.inst.přístrojů a tras v SDK stěně</t>
  </si>
  <si>
    <t>-1048885237</t>
  </si>
  <si>
    <t>420</t>
  </si>
  <si>
    <t>01002000.13R</t>
  </si>
  <si>
    <t>Ostatní náklady související s provozem - součinnost  s dodavatelem bouracích prací  při demontáži el.rozvodů</t>
  </si>
  <si>
    <t>1348367330</t>
  </si>
  <si>
    <t>Ostatní náklady související s provozem - součinnost  s dodavatelem bouracích prací  při demontáži el.rozvodů, se zajištěním stáv.okruhů</t>
  </si>
  <si>
    <t xml:space="preserve">12 - Ivančice ZŠ d.č.421 inf.malá 23102501 </t>
  </si>
  <si>
    <t>749</t>
  </si>
  <si>
    <t>31372.08R</t>
  </si>
  <si>
    <t>rozvaděč oceloplechový,  plechové dveře, IP30 na omítku 48-60modulů</t>
  </si>
  <si>
    <t>128359104</t>
  </si>
  <si>
    <t>750</t>
  </si>
  <si>
    <t>35822129.01R</t>
  </si>
  <si>
    <t>jistič 1-pólový 20 A vypínací charakteristika D vypínací schopnost 10 kA  s barevně odlišnou páčkou pro klimatizaci</t>
  </si>
  <si>
    <t>1162306937</t>
  </si>
  <si>
    <t>Svodič bleskových proudů typ 2, síť TN-C, vyjímat. 4modul, čtyřpól L1,2,3+N</t>
  </si>
  <si>
    <t>svorkovnice stoupací 4-pól L1,2,3,N al/cu, v bloku možnost připojení 2x2,5-35mm + 2x2,5-50mm,</t>
  </si>
  <si>
    <t>563</t>
  </si>
  <si>
    <t>71219.01R</t>
  </si>
  <si>
    <t>kanál elektroinstalační hranatý PVC např.110x65mm</t>
  </si>
  <si>
    <t>-637183611</t>
  </si>
  <si>
    <t>564</t>
  </si>
  <si>
    <t>71219.02R</t>
  </si>
  <si>
    <t>kryt odbočný kanálu elektroinstalační hranatý PVC např.110x65mm</t>
  </si>
  <si>
    <t>930774554</t>
  </si>
  <si>
    <t>566</t>
  </si>
  <si>
    <t>71219.09R</t>
  </si>
  <si>
    <t>kryt průchodkový pro kanál elektroinstalační hranatý PVC např.110x65mm</t>
  </si>
  <si>
    <t>90429866</t>
  </si>
  <si>
    <t>752</t>
  </si>
  <si>
    <t>34111042</t>
  </si>
  <si>
    <t>kabel instalační jádro Cu plné izolace PVC plášť PVC 450/750V (CYKY) 3x4mm2</t>
  </si>
  <si>
    <t>-518091133</t>
  </si>
  <si>
    <t>293</t>
  </si>
  <si>
    <t>741111001</t>
  </si>
  <si>
    <t>Montáž podlahových kanálů</t>
  </si>
  <si>
    <t>-722811813</t>
  </si>
  <si>
    <t>Montáž systému podlahových kanálů se spojkami, ohyby a rohy a s nasunutím do krabic kanálů</t>
  </si>
  <si>
    <t>751</t>
  </si>
  <si>
    <t>34575006.01R</t>
  </si>
  <si>
    <t>kanál náškapný podlahový hliníkový s víkem elektroinstalační např. 130x18mm</t>
  </si>
  <si>
    <t>1480267931</t>
  </si>
  <si>
    <t>17,3913043478261*1,15 'Přepočtené koeficientem množství</t>
  </si>
  <si>
    <t>lišta elektroinstalační hranatá PVC např.60x40mm</t>
  </si>
  <si>
    <t>456</t>
  </si>
  <si>
    <t>34571229</t>
  </si>
  <si>
    <t>kryt ohybový k liště elektroinstalační hranaté PVC např.60x40mm</t>
  </si>
  <si>
    <t>-156787652</t>
  </si>
  <si>
    <t>457</t>
  </si>
  <si>
    <t>34571237</t>
  </si>
  <si>
    <t>roh vnitřní k liště elektroinstalační hranaté PVC např.60x40mm</t>
  </si>
  <si>
    <t>-2087087844</t>
  </si>
  <si>
    <t>460</t>
  </si>
  <si>
    <t>34571289</t>
  </si>
  <si>
    <t>kryt spojovací k liště elektroinstalační hranaté PVC např.60x40mm</t>
  </si>
  <si>
    <t>1500992736</t>
  </si>
  <si>
    <t>kryt koncový k liště elektroinstalační hranaté PVC např.60x40mm</t>
  </si>
  <si>
    <t>13,0434782608696*1,15 'Přepočtené koeficientem množství</t>
  </si>
  <si>
    <t>lišta elektroinstalační vkládací oblá půlkulatá elegantní PVC např.40x19mm</t>
  </si>
  <si>
    <t>kryt ohybový k liště elektroinstalační oblé PVC např.40x19mm</t>
  </si>
  <si>
    <t>468</t>
  </si>
  <si>
    <t>34574019.03R</t>
  </si>
  <si>
    <t>roh vnitřní k liště elektroinstalační oblé PVC např.40x19mm</t>
  </si>
  <si>
    <t>2021711963</t>
  </si>
  <si>
    <t>kryt odbočný k liště elektroinstalační oblé PVC např.40x19mm</t>
  </si>
  <si>
    <t>kryt spojovací k liště elektroinstalační oblé PVC např.40x19mm</t>
  </si>
  <si>
    <t>kryt průchodkový k liště elektroinstalační oblé PVC např.40x19mm</t>
  </si>
  <si>
    <t>394</t>
  </si>
  <si>
    <t>37451183.02R</t>
  </si>
  <si>
    <t>modul datové zásuvky 1xRJ45 osazený keystonem s náklonem včetně masky a krytu UTP Cat6</t>
  </si>
  <si>
    <t>-2010205927</t>
  </si>
  <si>
    <t>modul datové zásuvky 2xRJ45 osazený keystonem s náklonem 45° včetně masky a krytu UTP Cat6</t>
  </si>
  <si>
    <t>4,76190476190476*1,05 'Přepočtené koeficientem množství</t>
  </si>
  <si>
    <t>409</t>
  </si>
  <si>
    <t>34571472</t>
  </si>
  <si>
    <t>krabice do dutých stěn PVC přístrojová čtvercová 120x120mm s víčkem</t>
  </si>
  <si>
    <t>-1180434635</t>
  </si>
  <si>
    <t xml:space="preserve">13 - Ivančice ZŠ d.č.306 přírod. 23102601 </t>
  </si>
  <si>
    <t xml:space="preserve">      741.04 - stínící technika</t>
  </si>
  <si>
    <t xml:space="preserve">      741.05 - Ostatní - celkový soubor nouzových signalizačních systémú na 3x WC pro handicapované osoby </t>
  </si>
  <si>
    <t>234</t>
  </si>
  <si>
    <t>973046161</t>
  </si>
  <si>
    <t>Vysekání kapes ve zdivu z betonu pro špalíky a krabice do 100x100x50 mm</t>
  </si>
  <si>
    <t>-927153173</t>
  </si>
  <si>
    <t>Vysekání výklenků nebo kapes ve zdivu betonovém kapes pro špalíky a krabice, velikosti do 100x100x50 mm</t>
  </si>
  <si>
    <t>42</t>
  </si>
  <si>
    <t>973049541</t>
  </si>
  <si>
    <t>Vysekání kapes ve zdivu z betonu pro osazování konstrukcí 200/200 mm hl do 200 mm</t>
  </si>
  <si>
    <t>671179055</t>
  </si>
  <si>
    <t>Vysekání výklenků nebo kapes ve zdivu betonovém kapes pro osazování různých konstrukcí v základech, dlažbách apod., velikosti 200/200 mm, hl. do 250 mm</t>
  </si>
  <si>
    <t>974049121</t>
  </si>
  <si>
    <t>Vysekání rýh v betonových zdech hl do 30 mm š do 30 mm</t>
  </si>
  <si>
    <t>640804932</t>
  </si>
  <si>
    <t>Vysekání rýh v betonových zdech do hl. 30 mm a šířky do 30 mm</t>
  </si>
  <si>
    <t>974049133</t>
  </si>
  <si>
    <t>Vysekání rýh v betonových zdech hl do 50 mm š do 100 mm</t>
  </si>
  <si>
    <t>920232663</t>
  </si>
  <si>
    <t>Vysekání rýh v betonových zdech do hl. 50 mm a šířky do 100 mm</t>
  </si>
  <si>
    <t>971052241</t>
  </si>
  <si>
    <t>Vybourání nebo prorážení otvorů v ŽB příčkách a zdech pl do 0,0225 m2 tl do 300 mm</t>
  </si>
  <si>
    <t>886607661</t>
  </si>
  <si>
    <t>Vybourání a prorážení otvorů v železobetonových příčkách a zdech základových nebo nadzákladových, plochy do 0,0225 m2, tl. do 300 mm</t>
  </si>
  <si>
    <t>476</t>
  </si>
  <si>
    <t>977131111.01R</t>
  </si>
  <si>
    <t>Vrty příklepovými vrtáky D 8 mm do cihelného zdiva nebo prostého betonu</t>
  </si>
  <si>
    <t>-541479897</t>
  </si>
  <si>
    <t>Vrty příklepovými vrtáky do cihelného zdiva nebo prostého betonu průměru 8 mm</t>
  </si>
  <si>
    <t>185</t>
  </si>
  <si>
    <t>31372.01R</t>
  </si>
  <si>
    <t>rozvaděč plastový,  plechové dveře, IP30 pod omítku 48modulů</t>
  </si>
  <si>
    <t>1710965940</t>
  </si>
  <si>
    <t>rozvaděč do zdi plechové dveře IP30 pod omítku 48modulů</t>
  </si>
  <si>
    <t>424</t>
  </si>
  <si>
    <t>31372.06R</t>
  </si>
  <si>
    <t>sada upevňovacích prvků pro montáž rozvaděče oceloplech. do  stěny</t>
  </si>
  <si>
    <t>1765047836</t>
  </si>
  <si>
    <t>524</t>
  </si>
  <si>
    <t>-2100202177</t>
  </si>
  <si>
    <t>756</t>
  </si>
  <si>
    <t>741110102.01.R</t>
  </si>
  <si>
    <t>Montáž kabelového žlabu pro silnoproud drátěného 50/50 mm</t>
  </si>
  <si>
    <t>-793273711</t>
  </si>
  <si>
    <t>757</t>
  </si>
  <si>
    <t>00075600.01.R</t>
  </si>
  <si>
    <t>žlab kabelový drátěný galvanicky zinkovaný 50/50mm</t>
  </si>
  <si>
    <t>-1597011551</t>
  </si>
  <si>
    <t>758</t>
  </si>
  <si>
    <t>741110122.01.R</t>
  </si>
  <si>
    <t>Montáž nosníku s konzolami nebo závitovými tyčemi pro slaboproud šířky 100 mm</t>
  </si>
  <si>
    <t>1646962364</t>
  </si>
  <si>
    <t>759</t>
  </si>
  <si>
    <t>00075387.01.R</t>
  </si>
  <si>
    <t>nosník kabelového žlabu drátěného žárově zinkovaný 100mm</t>
  </si>
  <si>
    <t>-290628425</t>
  </si>
  <si>
    <t>760</t>
  </si>
  <si>
    <t>0007538.01.R</t>
  </si>
  <si>
    <t>sada upevňovacích prvků pro montáž nosníku drátožlabu</t>
  </si>
  <si>
    <t>309041800</t>
  </si>
  <si>
    <t>hmoždinka, vrut, podložka</t>
  </si>
  <si>
    <t>761</t>
  </si>
  <si>
    <t>0007538.02.R</t>
  </si>
  <si>
    <t>spojka pro instalační kanál drátěný</t>
  </si>
  <si>
    <t>230561593</t>
  </si>
  <si>
    <t>762</t>
  </si>
  <si>
    <t>0007538.03.R</t>
  </si>
  <si>
    <t>spojka uzemňovací pro instalační kanál drátěný, doplňkové vodive propojení</t>
  </si>
  <si>
    <t>-1532381005</t>
  </si>
  <si>
    <t>774</t>
  </si>
  <si>
    <t>834346574</t>
  </si>
  <si>
    <t>0007538.04.R</t>
  </si>
  <si>
    <t>přepážka oddělení vedení plechová v-50mm pro instalační kanál drátěný, včetně upevňovacích prvků</t>
  </si>
  <si>
    <t>-482231201</t>
  </si>
  <si>
    <t>764</t>
  </si>
  <si>
    <t>741120501.01R</t>
  </si>
  <si>
    <t>Montáž šňůra Cu lehká a střední do 7 žil uložená pevně (např. CGSG, CYH)</t>
  </si>
  <si>
    <t>400980423</t>
  </si>
  <si>
    <t>766</t>
  </si>
  <si>
    <t>8500228820.01R</t>
  </si>
  <si>
    <t>Kabel flexibilní dvoulinka CYH V03VH-H 2× 2,5 rudá/černá pro rozvody z labor.zdroje 0-24V</t>
  </si>
  <si>
    <t>-1330674264</t>
  </si>
  <si>
    <t>769</t>
  </si>
  <si>
    <t>741130061.01R</t>
  </si>
  <si>
    <t>Ukončení vodič izolovaný do 2,5 mm2 lisováním kabelového oka pro připojení konektoru zás.0-24V se smršťovací bužírkou</t>
  </si>
  <si>
    <t>-1476941957</t>
  </si>
  <si>
    <t>770</t>
  </si>
  <si>
    <t>34567018</t>
  </si>
  <si>
    <t>oko kabelové Cu lisovací lehčené 2,5x3</t>
  </si>
  <si>
    <t>1397322341</t>
  </si>
  <si>
    <t>771</t>
  </si>
  <si>
    <t>741130061.02R</t>
  </si>
  <si>
    <t xml:space="preserve">montáž a zapojení zásuvky labor.zdoje 0-24V v lavici  na připravené vodiče s lisovácím  okem, bez uvedení do provozu </t>
  </si>
  <si>
    <t>190104866</t>
  </si>
  <si>
    <t>772</t>
  </si>
  <si>
    <t>34567018.01R</t>
  </si>
  <si>
    <t>zásuvka laboratorního zdroje 0-24V v lavici žáků, s 2x bezpečnostní zdířkou (rudá/černá) v provedení modulu 45x45mm, možnost připojení kabelovým okem</t>
  </si>
  <si>
    <t>913347095</t>
  </si>
  <si>
    <t>773</t>
  </si>
  <si>
    <t>741134031.01R</t>
  </si>
  <si>
    <t>prozvonění vodičů po ukončení kabelů s ověřením správnosti zapojení pro počet žil do 5x2, zámků a zás.0-24V</t>
  </si>
  <si>
    <t>-5589225</t>
  </si>
  <si>
    <t>548</t>
  </si>
  <si>
    <t>741313044.02R</t>
  </si>
  <si>
    <t>Montáž zásuvka (polo)zapuštěná  2x(2P + PE) dvojí zapojení-průběžná dvojnásobná šikmá se zapojením vodičů ve ztížených podmínkách tech.prostoru pod výsuvy žákovských lavic a katedry</t>
  </si>
  <si>
    <t>-624151870</t>
  </si>
  <si>
    <t>205</t>
  </si>
  <si>
    <t>55242.01R</t>
  </si>
  <si>
    <t>zásuvka 230V dvojnásobná s ochrannými koliky, s clonkami, s natočenou dutinou bílá</t>
  </si>
  <si>
    <t>70278659</t>
  </si>
  <si>
    <t>406</t>
  </si>
  <si>
    <t>741313042.02R</t>
  </si>
  <si>
    <t>Montáž zásuvka (polo)zapuštěná šroubové připojení 2P+PE dvojí zapojení - průběžná se zapojením vodičů ve ztížených podmínkách tech.prostoru pod výsuvy žákovských lavic a katedry</t>
  </si>
  <si>
    <t>-52718753</t>
  </si>
  <si>
    <t>Montáž zásuvka (polo)zapuštěná šroubové připojení 2P+PE dvojí zapojení - průběžná se zapojením vodičů e ztížených podmínkách tech.prostoru pod výsuvy žákovských lavic a katedry</t>
  </si>
  <si>
    <t>561</t>
  </si>
  <si>
    <t>55202.04R</t>
  </si>
  <si>
    <t>zásuvka 230V zápustná jednonásobná s ochranným kolíkem, s clonkami, s modulem přepěťové ochrany bez rámečku, bílá</t>
  </si>
  <si>
    <t>-1879709237</t>
  </si>
  <si>
    <t>305</t>
  </si>
  <si>
    <t>741112111.01R</t>
  </si>
  <si>
    <t>Montáž rozvodka nástěnná plastová čtyřhranná vodič D do 4 mm2 pro připojení el.ohřívače vody se zapojením vodičů, el.ohř.vody</t>
  </si>
  <si>
    <t>49187952</t>
  </si>
  <si>
    <t>306</t>
  </si>
  <si>
    <t>34562692.01R</t>
  </si>
  <si>
    <t>svorkovnice krabicová šroubovací pětipólová s krytem a rámečkem bílá pro 5x4 vodiče 1,5-4,0mm2, 500V pro připojení el.ohř.vody</t>
  </si>
  <si>
    <t>-535129980</t>
  </si>
  <si>
    <t xml:space="preserve">svorkovnice krabicová šroubovací pětipólová s krytem a rámečkem bílá pro pohyblivý přívod 5x vodiče 1,5-4,0mm2, 500V, s odlehčovací sponou pro připojení el.ohř.vody, </t>
  </si>
  <si>
    <t>214</t>
  </si>
  <si>
    <t>741110401.01R</t>
  </si>
  <si>
    <t>Montáž instalačních kanálů 90x55 plastových jednokomorových v katedře učitele</t>
  </si>
  <si>
    <t>-1488607761</t>
  </si>
  <si>
    <t>215</t>
  </si>
  <si>
    <t>-1004975599</t>
  </si>
  <si>
    <t>381</t>
  </si>
  <si>
    <t>1710170029</t>
  </si>
  <si>
    <t>222</t>
  </si>
  <si>
    <t>-330050738</t>
  </si>
  <si>
    <t>412</t>
  </si>
  <si>
    <t>741110402.04R</t>
  </si>
  <si>
    <t>Montáž otvorů do bočních stěn stupínku  u podlahy vyfrézováním pro prostpy do lavic</t>
  </si>
  <si>
    <t>499449428</t>
  </si>
  <si>
    <t xml:space="preserve">Montáž otvorů do bočních stěn stupínku u podlahy pro prostup silnoproudé kabeláže do žákovských lavic a katedry s rozměřením budoucího rozestavení lavic a katedry </t>
  </si>
  <si>
    <t>407</t>
  </si>
  <si>
    <t>741110005.01R</t>
  </si>
  <si>
    <t>montáž atipických úchytů pro montáž trubek a podlahové krabice pro silnoproudé rozvody v konstrukci stupínku pod katedrou.</t>
  </si>
  <si>
    <t>1169597082</t>
  </si>
  <si>
    <t>728</t>
  </si>
  <si>
    <t>741110042</t>
  </si>
  <si>
    <t>Montáž trubka plastová ohebná D přes 23 do 35 mm uložená pevně</t>
  </si>
  <si>
    <t>-1130319471</t>
  </si>
  <si>
    <t>Montáž trubek elektroinstalačních s nasunutím nebo našroubováním do krabic plastových ohebných, uložených pevně, vnější Ø přes 23 do 35 mm</t>
  </si>
  <si>
    <t>729</t>
  </si>
  <si>
    <t>741110043</t>
  </si>
  <si>
    <t>Montáž trubka plastová ohebná D přes 35 mm uložená pevně</t>
  </si>
  <si>
    <t>855382163</t>
  </si>
  <si>
    <t>Montáž trubek elektroinstalačních s nasunutím nebo našroubováním do krabic plastových ohebných, uložených pevně, vnější Ø přes 35 mm</t>
  </si>
  <si>
    <t>441</t>
  </si>
  <si>
    <t>633876676</t>
  </si>
  <si>
    <t>28,5714285714286*1,05 'Přepočtené koeficientem množství</t>
  </si>
  <si>
    <t>442</t>
  </si>
  <si>
    <t>-1581138092</t>
  </si>
  <si>
    <t>30,4347826086957*1,15 'Přepočtené koeficientem množství</t>
  </si>
  <si>
    <t>250</t>
  </si>
  <si>
    <t>021055.01R</t>
  </si>
  <si>
    <t>Montáž kabelových příchytek  průměru do 40 mm s vyvrtáním otvoru do stěny</t>
  </si>
  <si>
    <t>1297374287</t>
  </si>
  <si>
    <t>Montáž příchytek pro kabely dřevěných nebo plastových kovových, průměru do 40 mm s vyvrtáním otvoru do stěny</t>
  </si>
  <si>
    <t>251</t>
  </si>
  <si>
    <t>-787875528</t>
  </si>
  <si>
    <t>276</t>
  </si>
  <si>
    <t>34825011.02R</t>
  </si>
  <si>
    <t>prokognitivní svítidlo vestavné 600x600 mm panel svítidla s LED světelným zdrojem, cirkadiánní účinnost pro zvýšení kognitivního výkonu, vyzařující světlo blízké slunečnímu svitu, 415 – 455 nm (Blue light hazard) vyzařuje světlo max. 10%, 450 – 650 nm vyr</t>
  </si>
  <si>
    <t>-1034477223</t>
  </si>
  <si>
    <t>prokognitivní svítidlo vestavné 600x600 mm panel svítidla s LED světelným zdrojem, cirkadiánní účinnost pro zvýšení kognitivního výkonu, vyzařující světlo blízké slunečnímu svitu, 415 – 455 nm (Blue light hazard) vyzařuje světlo max. 10%, 450 – 650 nm vyrovnané zastoupení všech vlnových délek s max. odchylkou ± 15% (plnospektrální zdroj), 460 – 540 nm bez propadu světelných zdrojů (propad typický pro běžná LED), barevný tón mezi  4400 – 4800 K (denní světlo), index podání barev CRI (Ra) &gt; 91, elektrický příkon max. 80 W, energetická účinnost odpovídající nejnovějším LED technologiím, činitel oslnění UGR &lt; 20, životnost L80  &gt; 45 000 hodin, záruka min. 3 roky. Cena včetně podružného materiálu</t>
  </si>
  <si>
    <t>741.04</t>
  </si>
  <si>
    <t>stínící technika</t>
  </si>
  <si>
    <t>267</t>
  </si>
  <si>
    <t>-855836454</t>
  </si>
  <si>
    <t>268</t>
  </si>
  <si>
    <t>-742709847</t>
  </si>
  <si>
    <t>269</t>
  </si>
  <si>
    <t>-645669275</t>
  </si>
  <si>
    <t>270</t>
  </si>
  <si>
    <t>1369962199</t>
  </si>
  <si>
    <t>271</t>
  </si>
  <si>
    <t>741310221.01R</t>
  </si>
  <si>
    <t>Montáž ovládací tlačítko s ergonomií pro ovládání rolet včetně vysekání, osazení krabice a zapojením</t>
  </si>
  <si>
    <t>-2050765551</t>
  </si>
  <si>
    <t>Montáž spínačů jedno nebo dvoupólových polozapuštěných nebo zapuštěných se zapojením vodičů, pro prostředí normální spínačů, řazení 2-pro žaluzie, včetně vysekání, osazení krabice a zapojením</t>
  </si>
  <si>
    <t>272</t>
  </si>
  <si>
    <t>34539050.01R</t>
  </si>
  <si>
    <t>Ovládací tlačítko dělené s blokováním, s ergonomií  pro ovládání rolet včetně krabice a rámečku bílé</t>
  </si>
  <si>
    <t>1161769391</t>
  </si>
  <si>
    <t>spínač jedno nebo dvoupólový polozapuštěný nebo zapuštěný , pro prostředí normální , řazení 2-pro žaluzie s blokováním, včetně  krabice a rámečku bílé</t>
  </si>
  <si>
    <t>273</t>
  </si>
  <si>
    <t>107870177</t>
  </si>
  <si>
    <t>274</t>
  </si>
  <si>
    <t>34571482</t>
  </si>
  <si>
    <t>krabice v uzavřeném provedení PVC s krytím IP 54 čtvercová 100x100mm</t>
  </si>
  <si>
    <t>-1805650097</t>
  </si>
  <si>
    <t>776</t>
  </si>
  <si>
    <t>741310221.02R</t>
  </si>
  <si>
    <t>Montáž odrušovacího členu pro ovládání stínící techniky se zapojením</t>
  </si>
  <si>
    <t>1782768062</t>
  </si>
  <si>
    <t>775</t>
  </si>
  <si>
    <t>34539050.02R</t>
  </si>
  <si>
    <t>odrušovací člen potlačení elektromagnetického rušení spínání motorů stínící techniky</t>
  </si>
  <si>
    <t>-1011267284</t>
  </si>
  <si>
    <t>40</t>
  </si>
  <si>
    <t>742330004.01R</t>
  </si>
  <si>
    <t>Montáž vnitřní konstrukce datového rozvaděče v katedře pro osazení patch panelu do 20U</t>
  </si>
  <si>
    <t>1227174062</t>
  </si>
  <si>
    <t>41</t>
  </si>
  <si>
    <t>374330004.01R</t>
  </si>
  <si>
    <t>vnitřní konstrukce datov.rozv. do katedry do 20U 19" pro upevnění patch panelu</t>
  </si>
  <si>
    <t>-945110928</t>
  </si>
  <si>
    <t>334</t>
  </si>
  <si>
    <t>742110005.01R</t>
  </si>
  <si>
    <t>montáž atipických úchytů pro montáž trubek a podlahové krabice pro slaboproudé rozvody v konstrukci stupínku pod katedrou.</t>
  </si>
  <si>
    <t>-32361983</t>
  </si>
  <si>
    <t>7,61904761904762*1,05 'Přepočtené koeficientem množství</t>
  </si>
  <si>
    <t>14,2857142857143*1,05 'Přepočtené koeficientem množství</t>
  </si>
  <si>
    <t>408</t>
  </si>
  <si>
    <t>742110202.01R</t>
  </si>
  <si>
    <t>Montáž podlahových krabic pro slaboproud do stupínku pod katedrou s vyřezáním otvoru</t>
  </si>
  <si>
    <t>-605424965</t>
  </si>
  <si>
    <t>29</t>
  </si>
  <si>
    <t>742110271</t>
  </si>
  <si>
    <t>Montáž víka k vestavbě přístrojové jednotky k podlahovým krabicím pro slaboproud</t>
  </si>
  <si>
    <t>1551098114</t>
  </si>
  <si>
    <t>Montáž příslušenství ke krabicím montážního víka k vestavbě přístrojové jednotky</t>
  </si>
  <si>
    <t>30</t>
  </si>
  <si>
    <t>34571574</t>
  </si>
  <si>
    <t>kryt plastový s rámečkem plast 12/18 modulů</t>
  </si>
  <si>
    <t>-1129302342</t>
  </si>
  <si>
    <t>31</t>
  </si>
  <si>
    <t>742110275</t>
  </si>
  <si>
    <t>Montáž upevňovacího límce pro podlahovou krabici do montované konstrukce pro slaboproud</t>
  </si>
  <si>
    <t>1138108585</t>
  </si>
  <si>
    <t>Montáž příslušenství ke krabicím upevňovacího límce pro podlahovou krabici do montované konstukce</t>
  </si>
  <si>
    <t>117</t>
  </si>
  <si>
    <t>742110504</t>
  </si>
  <si>
    <t>Montáž krabic pro slaboproud zapuštěných plastových odbočných kruhových s víčkem</t>
  </si>
  <si>
    <t>349779009</t>
  </si>
  <si>
    <t>Montáž krabic elektroinstalačních s víčkem zapuštěných plastových odbočných kruhových</t>
  </si>
  <si>
    <t>411</t>
  </si>
  <si>
    <t>742110505</t>
  </si>
  <si>
    <t>Montáž krabic pro slaboproud zapuštěných plastových odbočných čtyřhranných s víčkem</t>
  </si>
  <si>
    <t>-449740939</t>
  </si>
  <si>
    <t>Montáž krabic elektroinstalačních s víčkem zapuštěných plastových odbočných čtyřhranných</t>
  </si>
  <si>
    <t>109</t>
  </si>
  <si>
    <t>34571524</t>
  </si>
  <si>
    <t>krabice pod omítku PVC odbočná čtvercová 125x125mm s víčkem</t>
  </si>
  <si>
    <t>70438670</t>
  </si>
  <si>
    <t>111</t>
  </si>
  <si>
    <t>-1114209986</t>
  </si>
  <si>
    <t>741.05</t>
  </si>
  <si>
    <t xml:space="preserve">Ostatní - celkový soubor nouzových signalizačních systémú na 3x WC pro handicapované osoby </t>
  </si>
  <si>
    <t>677</t>
  </si>
  <si>
    <t>742350001.00R</t>
  </si>
  <si>
    <t>Montáž signalizačního světla s elektronikou a akustickou signalizací k zařízení pro ZTP</t>
  </si>
  <si>
    <t>-797023494</t>
  </si>
  <si>
    <t>Montáž zařízení pro tělesně postižené signalizačního světla s akustickou signalizací</t>
  </si>
  <si>
    <t>678</t>
  </si>
  <si>
    <t>34535107.00R</t>
  </si>
  <si>
    <t>sada pro nouzovou signalizaci s modulem s opticko-akustickým alarmem tlačítko signální tahové resetovací tlačítko transformátor včetně rámečků 230V IP20</t>
  </si>
  <si>
    <t>240084104</t>
  </si>
  <si>
    <t>679</t>
  </si>
  <si>
    <t>742350002</t>
  </si>
  <si>
    <t>Montáž potvrzovacího tlačítka k zařízení pro ZTP</t>
  </si>
  <si>
    <t>1497440169</t>
  </si>
  <si>
    <t>Montáž zařízení pro tělesně postižené potvrzovacího tlačítka</t>
  </si>
  <si>
    <t>680</t>
  </si>
  <si>
    <t>742350003</t>
  </si>
  <si>
    <t>Montáž volacího tlačítka do výšky 900 mm a táhla do výšky 150 mm k zařízení pro ZTP</t>
  </si>
  <si>
    <t>1822709842</t>
  </si>
  <si>
    <t>Montáž zařízení pro tělesně postižené volacího tlačítka do výšky 900 mm a táhla do výšky 150 mm</t>
  </si>
  <si>
    <t>681</t>
  </si>
  <si>
    <t>742350004.00R</t>
  </si>
  <si>
    <t>Montáž napájecího zdroje 24 V k zařízení pro ZTP</t>
  </si>
  <si>
    <t>-213090202</t>
  </si>
  <si>
    <t>Montáž zařízení pro tělesně postižené napájecího zdroje 24 V</t>
  </si>
  <si>
    <t>682</t>
  </si>
  <si>
    <t>742350006.00R</t>
  </si>
  <si>
    <t>Montáž instalační krabice pro DHM</t>
  </si>
  <si>
    <t>641282574</t>
  </si>
  <si>
    <t>Montáž zařízení pro tělesně postižené instalační krabice pro DHM</t>
  </si>
  <si>
    <t>683</t>
  </si>
  <si>
    <t>742360421.00R</t>
  </si>
  <si>
    <t>Kontrola a otestování rozvodného vedení</t>
  </si>
  <si>
    <t>-1359907932</t>
  </si>
  <si>
    <t>Montáž systému pacient-sestra nastavení a oživení systému kontrola a otestování rozvodného vedení</t>
  </si>
  <si>
    <t>694</t>
  </si>
  <si>
    <t>741122647</t>
  </si>
  <si>
    <t>Montáž kabel Cu plný kulatý žíla 7x1,5 až 2,5 mm2 uložený pevně (např. CYKY)</t>
  </si>
  <si>
    <t>445792325</t>
  </si>
  <si>
    <t>Montáž kabelů měděných bez ukončení uložených pevně plných kulatých nebo bezhalogenových (např. CYKY) počtu a průřezu žil 7x1,5 až 2,5 mm2</t>
  </si>
  <si>
    <t>695</t>
  </si>
  <si>
    <t>34111110</t>
  </si>
  <si>
    <t>kabel instalační jádro Cu plné izolace PVC plášť PVC 450/750V (CYKY) 7x1,5mm2</t>
  </si>
  <si>
    <t>-385498089</t>
  </si>
  <si>
    <t>696</t>
  </si>
  <si>
    <t>-1221964897</t>
  </si>
  <si>
    <t>697</t>
  </si>
  <si>
    <t>-1845608822</t>
  </si>
  <si>
    <t>699</t>
  </si>
  <si>
    <t>741311807.23R</t>
  </si>
  <si>
    <t>Ve stávajících rozvodech na chodbě/WC vyhledání svorek napájení stávajícího okruhu světel,  se zajištěním dočasného odpojení a připojení  syst.signelizace</t>
  </si>
  <si>
    <t>1827144605</t>
  </si>
  <si>
    <t>698</t>
  </si>
  <si>
    <t>34825003.06R</t>
  </si>
  <si>
    <t>drobný montážní materiál připojení na stávající okruh napájení</t>
  </si>
  <si>
    <t>-1456215129</t>
  </si>
  <si>
    <t>777</t>
  </si>
  <si>
    <t>741311807.25R</t>
  </si>
  <si>
    <t>Úprava stávajících rozvodů ovládání osvětlení na WC s výměnou vypínače</t>
  </si>
  <si>
    <t>843774123</t>
  </si>
  <si>
    <t>755</t>
  </si>
  <si>
    <t>34825003.07R</t>
  </si>
  <si>
    <t>drobný montážní materiál úpravy stávající ovládání osvětlení vč.vypínače s krytem a rámečkem bílý</t>
  </si>
  <si>
    <t>-1787849572</t>
  </si>
  <si>
    <t>778</t>
  </si>
  <si>
    <t>741311807.26R</t>
  </si>
  <si>
    <t xml:space="preserve">demontáž stávajících svítidel na WC, náhradou montáž nových svítidel do počtu max.3ks svítidel na jednu místnost WC </t>
  </si>
  <si>
    <t>-1669413383</t>
  </si>
  <si>
    <t>779</t>
  </si>
  <si>
    <t>34825003.08R</t>
  </si>
  <si>
    <t xml:space="preserve">svítidlo LED přisazené/kruh.min.18W min.1200lm IP44 4000k plastový kryt bílé vč.dr.mont.mat. </t>
  </si>
  <si>
    <t>-825395995</t>
  </si>
  <si>
    <t>Demontáž stávající silnoproudé nepotřebné elektroinstalace bez zachování funkčnostii v odborné učebně, kabinetu a místnostech souvisejících se stavebními pracemi. Vyhledání svorek napájení okruhů obvodů zásuvek, svítidel a ostatní elekrtoinstalace. Bezpečné odpojení se zajištěním trvalého odpojení. Demontáž kabelů, krabic, přístrojů a svítidel. Odvoz a zajištění uložení demontovaných prvků v odběrovém místě elektroodpadů.
● nástěnných žlabů
 ● jistících prvků
 ● propojovacích krabic, vypínačů a zásuvek
 ● kabeláže vyčnívající ze zdi
 ● přesné množství nelze určit z důvodu nedostupnosti
 ● odhadované práce cca 30 hod</t>
  </si>
  <si>
    <t>Demontáž stávající silnoproudé elektroinstalace se zachováním funkčnostii v přilehlých místnostech bez stavebních úprav sousedících k odborné učebně, kabinetu a místnostech souvisejících se stavebními pracemi. Vyhledání svorek napájení okruhů obvodů zásuvek, svítidel a ostatní elekrtoinstalace. Bezpečné odpojení se zajištěním dočasného odpojení. Přepojení  kabelů, krabic, přístrojů a svítidel aby v místnostech bez stavebních úprav byla zachována funkční elektroinstalace.
● dohledání obvodů osvětlení a zásuvek
 ● odhadované práce cca 30 hod
 ● přesný rozsah nelze určit z důvodu nedostupnosti</t>
  </si>
  <si>
    <t>drobný elektromontážní materiál pro úpravu stávajícího rozvaděče pro osaz hl.jističe učebny
● svorkovnice N
 ● svorkovnice PE
 ● DIN lišta
 ● promocný a propojovací materiál</t>
  </si>
  <si>
    <t>a místnostech souvisejících se stavebními pracemi. Vyhledání svorek napájení okruhů  svítidel a ostatní. Bezpečné odpojení se zajištěním trvalého odpojení. Demontáž kabelů, krabic, přístrojů a svítidel. Odvoz a zajištění uložení demontovaných prvků v odběrovém místě elektroodpadů.
● stropních svítidel
 ● kabeláže vyčnívající ze zdi</t>
  </si>
  <si>
    <t>Demontáž stávajících silnoproudých rozvodů bez zachování funkčnostii v odborné učebně, kabinetu a místnostech souvisejících se stavebními pracemi. Vyhledání a odpojení dle vyjádření IT technika školy.  Bezpečné odpojení se zajištěním trvalého odpojení. Demontáž kabelů, krabic, přístrojů. Odvoz a zajištění uložení demontovaných prvků v odběrovém místě elektroodpadů.
● nástěnných žlabů
 ● datových zásuvek
 ● odpojení kabeláže v datovém rozváděči
 ● kabeláže vyčnívající ze zdi
 ● přesné množství nelze určit z důvodu nedostupnosti
 ● odhadované práce cca 25 hod</t>
  </si>
  <si>
    <t>Demontáž stávajících slaboproudých rozvodů se zachováním funkčnostii v přilehlých místnostech bez stavebních úprav sousedících k odborné učebně, kabinetu a místnostech souvisejících se stavebními pracemi.  Bezpečné odpojení se zajištěním dočasného odpojení dle doporučení IT technika školy. Přepojení  kabelů, krabic aby v místnostech bez stavebních úprav byla zachována funkční slaboproudá instalace.
● kontrola návaznosti kabeláže bez demontáže, pro zachování funkčnosti stávajícího
 ● nepotřebné kabeláže vyčnívající ze zdi
 ● odhadované práce cca 15 hod</t>
  </si>
  <si>
    <t>Drobný montážní materiál zatažení  LAN přívodu připraveného z jiného projektu konektivity školy
● vkládací lišta do šířky 40mm délky 20m
 ● krytky lišty
 ● přesné množství bude upřesněno v době realizace dle bodu předání dodavatelem konektivity</t>
  </si>
  <si>
    <t>montáž atipických úchytů pro montáž trubek a podlahové krabice pro silnoproudé rozvody v konstrukci stupínku pod katedrou.
● rozměření a ukotvení plastových a ocelových upevňovacích pásků trubek a kabeláže vzhledem k rozmístění konstrukčních prvků a výšce stupínku
 ● odhadované práce cca 6 hod</t>
  </si>
  <si>
    <t>montáž atipických úchytů pro montáž trubek a podlahové krabice pro slaboproudé rozvody v konstrukci stupínku pod katedrou.
● rozměření a ukotvení plastových a ocelových upevňovacích pásků trubek a kabeláže vzhledem k rozmístění konstrukčních prvků a výšce stupínku
 ● odhadované práce cca 6 hod</t>
  </si>
  <si>
    <t>drobný montážní materiál připojení na stávající okruh napájení
● 1 ks propojovací krabice se svorkovnicí a víčkem
 ● kabeláž 10m
 ● sádra
 ● lišta vkládací šířky do 20mm, délka 3m
 ● hmoždinky
 ● propojovací svorky</t>
  </si>
  <si>
    <t xml:space="preserve">drobný montážní materiál úpravy stávající ovládání osvětlení vč.vypínače s krytem a rámečkem bílý
● 1 ks přístrojová krabice se svorkovnicí a víčkem
 ● kabeláž 3m
 ● sádra
 ● spínač dle původní montá
 ● propojovací svorky
</t>
  </si>
  <si>
    <t>demontáž stávajících svítidel na WC, náhradou montáž nových svítidel do počtu max.3ks svítidel na jednu místnost WC 
● 1 ks přisazené svítidlo
 ● montáž 3ks svítidel (specifikace není možná PD DPS 499/2006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</si>
</sst>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4" fillId="4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3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167" fontId="22" fillId="0" borderId="23" xfId="0" applyNumberFormat="1" applyFont="1" applyBorder="1" applyAlignment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>
      <alignment horizontal="center" vertical="center"/>
    </xf>
    <xf numFmtId="49" fontId="36" fillId="0" borderId="23" xfId="0" applyNumberFormat="1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center" vertical="center" wrapText="1"/>
    </xf>
    <xf numFmtId="167" fontId="36" fillId="0" borderId="23" xfId="0" applyNumberFormat="1" applyFont="1" applyBorder="1" applyAlignment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/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4" fontId="24" fillId="4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abSelected="1" workbookViewId="0" topLeftCell="A1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00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7"/>
      <c r="BE5" s="197" t="s">
        <v>15</v>
      </c>
      <c r="BS5" s="14" t="s">
        <v>6</v>
      </c>
    </row>
    <row r="6" spans="2:71" ht="36.95" customHeight="1">
      <c r="B6" s="17"/>
      <c r="D6" s="23" t="s">
        <v>16</v>
      </c>
      <c r="K6" s="201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7"/>
      <c r="BE6" s="198"/>
      <c r="BS6" s="14" t="s">
        <v>6</v>
      </c>
    </row>
    <row r="7" spans="2:7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8"/>
      <c r="BS7" s="14" t="s">
        <v>6</v>
      </c>
    </row>
    <row r="8" spans="2:7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98"/>
      <c r="BS8" s="14" t="s">
        <v>6</v>
      </c>
    </row>
    <row r="9" spans="2:71" ht="14.45" customHeight="1">
      <c r="B9" s="17"/>
      <c r="AR9" s="17"/>
      <c r="BE9" s="198"/>
      <c r="BS9" s="14" t="s">
        <v>6</v>
      </c>
    </row>
    <row r="10" spans="2:7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198"/>
      <c r="BS10" s="14" t="s">
        <v>6</v>
      </c>
    </row>
    <row r="11" spans="2:71" ht="18.4" customHeight="1">
      <c r="B11" s="17"/>
      <c r="E11" s="22" t="s">
        <v>21</v>
      </c>
      <c r="AK11" s="24" t="s">
        <v>26</v>
      </c>
      <c r="AN11" s="22" t="s">
        <v>1</v>
      </c>
      <c r="AR11" s="17"/>
      <c r="BE11" s="198"/>
      <c r="BS11" s="14" t="s">
        <v>6</v>
      </c>
    </row>
    <row r="12" spans="2:71" ht="6.95" customHeight="1">
      <c r="B12" s="17"/>
      <c r="AR12" s="17"/>
      <c r="BE12" s="198"/>
      <c r="BS12" s="14" t="s">
        <v>6</v>
      </c>
    </row>
    <row r="13" spans="2:71" ht="12" customHeight="1">
      <c r="B13" s="17"/>
      <c r="D13" s="24" t="s">
        <v>27</v>
      </c>
      <c r="AK13" s="24" t="s">
        <v>25</v>
      </c>
      <c r="AN13" s="26" t="s">
        <v>28</v>
      </c>
      <c r="AR13" s="17"/>
      <c r="BE13" s="198"/>
      <c r="BS13" s="14" t="s">
        <v>6</v>
      </c>
    </row>
    <row r="14" spans="2:71" ht="12.75">
      <c r="B14" s="17"/>
      <c r="E14" s="202" t="s">
        <v>28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4" t="s">
        <v>26</v>
      </c>
      <c r="AN14" s="26" t="s">
        <v>28</v>
      </c>
      <c r="AR14" s="17"/>
      <c r="BE14" s="198"/>
      <c r="BS14" s="14" t="s">
        <v>6</v>
      </c>
    </row>
    <row r="15" spans="2:71" ht="6.95" customHeight="1">
      <c r="B15" s="17"/>
      <c r="AR15" s="17"/>
      <c r="BE15" s="198"/>
      <c r="BS15" s="14" t="s">
        <v>4</v>
      </c>
    </row>
    <row r="16" spans="2:71" ht="12" customHeight="1">
      <c r="B16" s="17"/>
      <c r="D16" s="24" t="s">
        <v>29</v>
      </c>
      <c r="AK16" s="24" t="s">
        <v>25</v>
      </c>
      <c r="AN16" s="22" t="s">
        <v>1</v>
      </c>
      <c r="AR16" s="17"/>
      <c r="BE16" s="198"/>
      <c r="BS16" s="14" t="s">
        <v>4</v>
      </c>
    </row>
    <row r="17" spans="2:71" ht="18.4" customHeight="1">
      <c r="B17" s="17"/>
      <c r="E17" s="22" t="s">
        <v>21</v>
      </c>
      <c r="AK17" s="24" t="s">
        <v>26</v>
      </c>
      <c r="AN17" s="22" t="s">
        <v>1</v>
      </c>
      <c r="AR17" s="17"/>
      <c r="BE17" s="198"/>
      <c r="BS17" s="14" t="s">
        <v>30</v>
      </c>
    </row>
    <row r="18" spans="2:71" ht="6.95" customHeight="1">
      <c r="B18" s="17"/>
      <c r="AR18" s="17"/>
      <c r="BE18" s="198"/>
      <c r="BS18" s="14" t="s">
        <v>6</v>
      </c>
    </row>
    <row r="19" spans="2:71" ht="12" customHeight="1">
      <c r="B19" s="17"/>
      <c r="D19" s="24" t="s">
        <v>31</v>
      </c>
      <c r="AK19" s="24" t="s">
        <v>25</v>
      </c>
      <c r="AN19" s="22" t="s">
        <v>1</v>
      </c>
      <c r="AR19" s="17"/>
      <c r="BE19" s="198"/>
      <c r="BS19" s="14" t="s">
        <v>6</v>
      </c>
    </row>
    <row r="20" spans="2:71" ht="18.4" customHeight="1">
      <c r="B20" s="17"/>
      <c r="E20" s="22" t="s">
        <v>21</v>
      </c>
      <c r="AK20" s="24" t="s">
        <v>26</v>
      </c>
      <c r="AN20" s="22" t="s">
        <v>1</v>
      </c>
      <c r="AR20" s="17"/>
      <c r="BE20" s="198"/>
      <c r="BS20" s="14" t="s">
        <v>30</v>
      </c>
    </row>
    <row r="21" spans="2:57" ht="6.95" customHeight="1">
      <c r="B21" s="17"/>
      <c r="AR21" s="17"/>
      <c r="BE21" s="198"/>
    </row>
    <row r="22" spans="2:57" ht="12" customHeight="1">
      <c r="B22" s="17"/>
      <c r="D22" s="24" t="s">
        <v>32</v>
      </c>
      <c r="AR22" s="17"/>
      <c r="BE22" s="198"/>
    </row>
    <row r="23" spans="2:57" ht="16.5" customHeight="1">
      <c r="B23" s="17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7"/>
      <c r="BE23" s="198"/>
    </row>
    <row r="24" spans="2:57" ht="6.95" customHeight="1">
      <c r="B24" s="17"/>
      <c r="AR24" s="17"/>
      <c r="BE24" s="198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8"/>
    </row>
    <row r="26" spans="2:57" ht="14.45" customHeight="1">
      <c r="B26" s="17"/>
      <c r="D26" s="29" t="s">
        <v>33</v>
      </c>
      <c r="AK26" s="205">
        <f>ROUND(AG94,2)</f>
        <v>0</v>
      </c>
      <c r="AL26" s="187"/>
      <c r="AM26" s="187"/>
      <c r="AN26" s="187"/>
      <c r="AO26" s="187"/>
      <c r="AR26" s="17"/>
      <c r="BE26" s="198"/>
    </row>
    <row r="27" spans="2:57" ht="14.45" customHeight="1">
      <c r="B27" s="17"/>
      <c r="D27" s="29" t="s">
        <v>34</v>
      </c>
      <c r="AK27" s="205">
        <f>ROUND(AG99,2)</f>
        <v>0</v>
      </c>
      <c r="AL27" s="205"/>
      <c r="AM27" s="205"/>
      <c r="AN27" s="205"/>
      <c r="AO27" s="205"/>
      <c r="AR27" s="17"/>
      <c r="BE27" s="198"/>
    </row>
    <row r="28" spans="2:57" s="1" customFormat="1" ht="6.95" customHeight="1">
      <c r="B28" s="30"/>
      <c r="AR28" s="30"/>
      <c r="BE28" s="198"/>
    </row>
    <row r="29" spans="2:57" s="1" customFormat="1" ht="25.9" customHeight="1">
      <c r="B29" s="30"/>
      <c r="D29" s="31" t="s">
        <v>35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06">
        <f>ROUND(AK26+AK27,2)</f>
        <v>0</v>
      </c>
      <c r="AL29" s="207"/>
      <c r="AM29" s="207"/>
      <c r="AN29" s="207"/>
      <c r="AO29" s="207"/>
      <c r="AR29" s="30"/>
      <c r="BE29" s="198"/>
    </row>
    <row r="30" spans="2:57" s="1" customFormat="1" ht="6.95" customHeight="1">
      <c r="B30" s="30"/>
      <c r="AR30" s="30"/>
      <c r="BE30" s="198"/>
    </row>
    <row r="31" spans="2:57" s="1" customFormat="1" ht="12.75">
      <c r="B31" s="30"/>
      <c r="L31" s="208" t="s">
        <v>36</v>
      </c>
      <c r="M31" s="208"/>
      <c r="N31" s="208"/>
      <c r="O31" s="208"/>
      <c r="P31" s="208"/>
      <c r="W31" s="208" t="s">
        <v>37</v>
      </c>
      <c r="X31" s="208"/>
      <c r="Y31" s="208"/>
      <c r="Z31" s="208"/>
      <c r="AA31" s="208"/>
      <c r="AB31" s="208"/>
      <c r="AC31" s="208"/>
      <c r="AD31" s="208"/>
      <c r="AE31" s="208"/>
      <c r="AK31" s="208" t="s">
        <v>38</v>
      </c>
      <c r="AL31" s="208"/>
      <c r="AM31" s="208"/>
      <c r="AN31" s="208"/>
      <c r="AO31" s="208"/>
      <c r="AR31" s="30"/>
      <c r="BE31" s="198"/>
    </row>
    <row r="32" spans="2:57" s="2" customFormat="1" ht="14.45" customHeight="1">
      <c r="B32" s="33"/>
      <c r="D32" s="24" t="s">
        <v>39</v>
      </c>
      <c r="F32" s="24" t="s">
        <v>40</v>
      </c>
      <c r="L32" s="190">
        <v>0.21</v>
      </c>
      <c r="M32" s="189"/>
      <c r="N32" s="189"/>
      <c r="O32" s="189"/>
      <c r="P32" s="189"/>
      <c r="W32" s="188">
        <f>ROUND(AZ94+SUM(CD99:CD103),2)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f>ROUND(AV94+SUM(BY99:BY103),2)</f>
        <v>0</v>
      </c>
      <c r="AL32" s="189"/>
      <c r="AM32" s="189"/>
      <c r="AN32" s="189"/>
      <c r="AO32" s="189"/>
      <c r="AR32" s="33"/>
      <c r="BE32" s="199"/>
    </row>
    <row r="33" spans="2:57" s="2" customFormat="1" ht="14.45" customHeight="1">
      <c r="B33" s="33"/>
      <c r="F33" s="24" t="s">
        <v>41</v>
      </c>
      <c r="L33" s="190">
        <v>0.15</v>
      </c>
      <c r="M33" s="189"/>
      <c r="N33" s="189"/>
      <c r="O33" s="189"/>
      <c r="P33" s="189"/>
      <c r="W33" s="188">
        <f>ROUND(BA94+SUM(CE99:CE103),2)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f>ROUND(AW94+SUM(BZ99:BZ103),2)</f>
        <v>0</v>
      </c>
      <c r="AL33" s="189"/>
      <c r="AM33" s="189"/>
      <c r="AN33" s="189"/>
      <c r="AO33" s="189"/>
      <c r="AR33" s="33"/>
      <c r="BE33" s="199"/>
    </row>
    <row r="34" spans="2:57" s="2" customFormat="1" ht="14.45" customHeight="1" hidden="1">
      <c r="B34" s="33"/>
      <c r="F34" s="24" t="s">
        <v>42</v>
      </c>
      <c r="L34" s="190">
        <v>0.21</v>
      </c>
      <c r="M34" s="189"/>
      <c r="N34" s="189"/>
      <c r="O34" s="189"/>
      <c r="P34" s="189"/>
      <c r="W34" s="188">
        <f>ROUND(BB94+SUM(CF99:CF103),2)</f>
        <v>0</v>
      </c>
      <c r="X34" s="189"/>
      <c r="Y34" s="189"/>
      <c r="Z34" s="189"/>
      <c r="AA34" s="189"/>
      <c r="AB34" s="189"/>
      <c r="AC34" s="189"/>
      <c r="AD34" s="189"/>
      <c r="AE34" s="189"/>
      <c r="AK34" s="188">
        <v>0</v>
      </c>
      <c r="AL34" s="189"/>
      <c r="AM34" s="189"/>
      <c r="AN34" s="189"/>
      <c r="AO34" s="189"/>
      <c r="AR34" s="33"/>
      <c r="BE34" s="199"/>
    </row>
    <row r="35" spans="2:44" s="2" customFormat="1" ht="14.45" customHeight="1" hidden="1">
      <c r="B35" s="33"/>
      <c r="F35" s="24" t="s">
        <v>43</v>
      </c>
      <c r="L35" s="190">
        <v>0.15</v>
      </c>
      <c r="M35" s="189"/>
      <c r="N35" s="189"/>
      <c r="O35" s="189"/>
      <c r="P35" s="189"/>
      <c r="W35" s="188">
        <f>ROUND(BC94+SUM(CG99:CG103),2)</f>
        <v>0</v>
      </c>
      <c r="X35" s="189"/>
      <c r="Y35" s="189"/>
      <c r="Z35" s="189"/>
      <c r="AA35" s="189"/>
      <c r="AB35" s="189"/>
      <c r="AC35" s="189"/>
      <c r="AD35" s="189"/>
      <c r="AE35" s="189"/>
      <c r="AK35" s="188">
        <v>0</v>
      </c>
      <c r="AL35" s="189"/>
      <c r="AM35" s="189"/>
      <c r="AN35" s="189"/>
      <c r="AO35" s="189"/>
      <c r="AR35" s="33"/>
    </row>
    <row r="36" spans="2:44" s="2" customFormat="1" ht="14.45" customHeight="1" hidden="1">
      <c r="B36" s="33"/>
      <c r="F36" s="24" t="s">
        <v>44</v>
      </c>
      <c r="L36" s="190">
        <v>0</v>
      </c>
      <c r="M36" s="189"/>
      <c r="N36" s="189"/>
      <c r="O36" s="189"/>
      <c r="P36" s="189"/>
      <c r="W36" s="188">
        <f>ROUND(BD94+SUM(CH99:CH103),2)</f>
        <v>0</v>
      </c>
      <c r="X36" s="189"/>
      <c r="Y36" s="189"/>
      <c r="Z36" s="189"/>
      <c r="AA36" s="189"/>
      <c r="AB36" s="189"/>
      <c r="AC36" s="189"/>
      <c r="AD36" s="189"/>
      <c r="AE36" s="189"/>
      <c r="AK36" s="188">
        <v>0</v>
      </c>
      <c r="AL36" s="189"/>
      <c r="AM36" s="189"/>
      <c r="AN36" s="189"/>
      <c r="AO36" s="189"/>
      <c r="AR36" s="33"/>
    </row>
    <row r="37" spans="2:44" s="1" customFormat="1" ht="6.95" customHeight="1">
      <c r="B37" s="30"/>
      <c r="AR37" s="30"/>
    </row>
    <row r="38" spans="2:44" s="1" customFormat="1" ht="25.9" customHeight="1">
      <c r="B38" s="30"/>
      <c r="C38" s="34"/>
      <c r="D38" s="35" t="s">
        <v>45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46</v>
      </c>
      <c r="U38" s="36"/>
      <c r="V38" s="36"/>
      <c r="W38" s="36"/>
      <c r="X38" s="194" t="s">
        <v>47</v>
      </c>
      <c r="Y38" s="192"/>
      <c r="Z38" s="192"/>
      <c r="AA38" s="192"/>
      <c r="AB38" s="192"/>
      <c r="AC38" s="36"/>
      <c r="AD38" s="36"/>
      <c r="AE38" s="36"/>
      <c r="AF38" s="36"/>
      <c r="AG38" s="36"/>
      <c r="AH38" s="36"/>
      <c r="AI38" s="36"/>
      <c r="AJ38" s="36"/>
      <c r="AK38" s="191">
        <f>SUM(AK29:AK36)</f>
        <v>0</v>
      </c>
      <c r="AL38" s="192"/>
      <c r="AM38" s="192"/>
      <c r="AN38" s="192"/>
      <c r="AO38" s="193"/>
      <c r="AP38" s="34"/>
      <c r="AQ38" s="34"/>
      <c r="AR38" s="30"/>
    </row>
    <row r="39" spans="2:44" s="1" customFormat="1" ht="6.95" customHeight="1">
      <c r="B39" s="30"/>
      <c r="AR39" s="30"/>
    </row>
    <row r="40" spans="2:44" s="1" customFormat="1" ht="14.45" customHeight="1">
      <c r="B40" s="30"/>
      <c r="AR40" s="30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30"/>
      <c r="D49" s="38" t="s">
        <v>48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49</v>
      </c>
      <c r="AI49" s="39"/>
      <c r="AJ49" s="39"/>
      <c r="AK49" s="39"/>
      <c r="AL49" s="39"/>
      <c r="AM49" s="39"/>
      <c r="AN49" s="39"/>
      <c r="AO49" s="39"/>
      <c r="AR49" s="30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30"/>
      <c r="D60" s="40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0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0" t="s">
        <v>50</v>
      </c>
      <c r="AI60" s="32"/>
      <c r="AJ60" s="32"/>
      <c r="AK60" s="32"/>
      <c r="AL60" s="32"/>
      <c r="AM60" s="40" t="s">
        <v>51</v>
      </c>
      <c r="AN60" s="32"/>
      <c r="AO60" s="32"/>
      <c r="AR60" s="30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30"/>
      <c r="D64" s="38" t="s">
        <v>52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53</v>
      </c>
      <c r="AI64" s="39"/>
      <c r="AJ64" s="39"/>
      <c r="AK64" s="39"/>
      <c r="AL64" s="39"/>
      <c r="AM64" s="39"/>
      <c r="AN64" s="39"/>
      <c r="AO64" s="39"/>
      <c r="AR64" s="30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30"/>
      <c r="D75" s="40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0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0" t="s">
        <v>50</v>
      </c>
      <c r="AI75" s="32"/>
      <c r="AJ75" s="32"/>
      <c r="AK75" s="32"/>
      <c r="AL75" s="32"/>
      <c r="AM75" s="40" t="s">
        <v>51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30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30"/>
    </row>
    <row r="82" spans="2:44" s="1" customFormat="1" ht="24.95" customHeight="1">
      <c r="B82" s="30"/>
      <c r="C82" s="18" t="s">
        <v>54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5"/>
      <c r="C84" s="24" t="s">
        <v>13</v>
      </c>
      <c r="L84" s="3" t="str">
        <f>K5</f>
        <v>IV-EL</v>
      </c>
      <c r="AR84" s="45"/>
    </row>
    <row r="85" spans="2:44" s="4" customFormat="1" ht="36.95" customHeight="1">
      <c r="B85" s="46"/>
      <c r="C85" s="47" t="s">
        <v>16</v>
      </c>
      <c r="L85" s="222" t="str">
        <f>K6</f>
        <v>ZŠ TGM Ivančice - elektro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46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4" t="s">
        <v>20</v>
      </c>
      <c r="L87" s="48" t="str">
        <f>IF(K8="","",K8)</f>
        <v xml:space="preserve"> </v>
      </c>
      <c r="AI87" s="24" t="s">
        <v>22</v>
      </c>
      <c r="AM87" s="224" t="str">
        <f>IF(AN8="","",AN8)</f>
        <v>31. 10. 2023</v>
      </c>
      <c r="AN87" s="224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4" t="s">
        <v>24</v>
      </c>
      <c r="L89" s="3" t="str">
        <f>IF(E11="","",E11)</f>
        <v xml:space="preserve"> </v>
      </c>
      <c r="AI89" s="24" t="s">
        <v>29</v>
      </c>
      <c r="AM89" s="229" t="str">
        <f>IF(E17="","",E17)</f>
        <v xml:space="preserve"> </v>
      </c>
      <c r="AN89" s="230"/>
      <c r="AO89" s="230"/>
      <c r="AP89" s="230"/>
      <c r="AR89" s="30"/>
      <c r="AS89" s="225" t="s">
        <v>55</v>
      </c>
      <c r="AT89" s="226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30"/>
      <c r="C90" s="24" t="s">
        <v>27</v>
      </c>
      <c r="L90" s="3" t="str">
        <f>IF(E14="Vyplň údaj","",E14)</f>
        <v/>
      </c>
      <c r="AI90" s="24" t="s">
        <v>31</v>
      </c>
      <c r="AM90" s="229" t="str">
        <f>IF(E20="","",E20)</f>
        <v xml:space="preserve"> </v>
      </c>
      <c r="AN90" s="230"/>
      <c r="AO90" s="230"/>
      <c r="AP90" s="230"/>
      <c r="AR90" s="30"/>
      <c r="AS90" s="227"/>
      <c r="AT90" s="228"/>
      <c r="BD90" s="52"/>
    </row>
    <row r="91" spans="2:56" s="1" customFormat="1" ht="10.9" customHeight="1">
      <c r="B91" s="30"/>
      <c r="AR91" s="30"/>
      <c r="AS91" s="227"/>
      <c r="AT91" s="228"/>
      <c r="BD91" s="52"/>
    </row>
    <row r="92" spans="2:56" s="1" customFormat="1" ht="29.25" customHeight="1">
      <c r="B92" s="30"/>
      <c r="C92" s="216" t="s">
        <v>56</v>
      </c>
      <c r="D92" s="217"/>
      <c r="E92" s="217"/>
      <c r="F92" s="217"/>
      <c r="G92" s="217"/>
      <c r="H92" s="53"/>
      <c r="I92" s="219" t="s">
        <v>57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8" t="s">
        <v>58</v>
      </c>
      <c r="AH92" s="217"/>
      <c r="AI92" s="217"/>
      <c r="AJ92" s="217"/>
      <c r="AK92" s="217"/>
      <c r="AL92" s="217"/>
      <c r="AM92" s="217"/>
      <c r="AN92" s="219" t="s">
        <v>59</v>
      </c>
      <c r="AO92" s="217"/>
      <c r="AP92" s="220"/>
      <c r="AQ92" s="54" t="s">
        <v>60</v>
      </c>
      <c r="AR92" s="30"/>
      <c r="AS92" s="55" t="s">
        <v>61</v>
      </c>
      <c r="AT92" s="56" t="s">
        <v>62</v>
      </c>
      <c r="AU92" s="56" t="s">
        <v>63</v>
      </c>
      <c r="AV92" s="56" t="s">
        <v>64</v>
      </c>
      <c r="AW92" s="56" t="s">
        <v>65</v>
      </c>
      <c r="AX92" s="56" t="s">
        <v>66</v>
      </c>
      <c r="AY92" s="56" t="s">
        <v>67</v>
      </c>
      <c r="AZ92" s="56" t="s">
        <v>68</v>
      </c>
      <c r="BA92" s="56" t="s">
        <v>69</v>
      </c>
      <c r="BB92" s="56" t="s">
        <v>70</v>
      </c>
      <c r="BC92" s="56" t="s">
        <v>71</v>
      </c>
      <c r="BD92" s="57" t="s">
        <v>72</v>
      </c>
    </row>
    <row r="93" spans="2:56" s="1" customFormat="1" ht="10.9" customHeight="1">
      <c r="B93" s="30"/>
      <c r="AR93" s="30"/>
      <c r="AS93" s="58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59"/>
      <c r="C94" s="60" t="s">
        <v>73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21">
        <f>ROUND(SUM(AG95:AG97),2)</f>
        <v>0</v>
      </c>
      <c r="AH94" s="221"/>
      <c r="AI94" s="221"/>
      <c r="AJ94" s="221"/>
      <c r="AK94" s="221"/>
      <c r="AL94" s="221"/>
      <c r="AM94" s="221"/>
      <c r="AN94" s="195">
        <f>SUM(AG94,AT94)</f>
        <v>0</v>
      </c>
      <c r="AO94" s="195"/>
      <c r="AP94" s="195"/>
      <c r="AQ94" s="63" t="s">
        <v>1</v>
      </c>
      <c r="AR94" s="59"/>
      <c r="AS94" s="64">
        <f>ROUND(SUM(AS95:AS97),2)</f>
        <v>0</v>
      </c>
      <c r="AT94" s="65">
        <f>ROUND(SUM(AV94:AW94),2)</f>
        <v>0</v>
      </c>
      <c r="AU94" s="66">
        <f>ROUND(SUM(AU95:AU97),5)</f>
        <v>0</v>
      </c>
      <c r="AV94" s="65">
        <f>ROUND(AZ94*L32,2)</f>
        <v>0</v>
      </c>
      <c r="AW94" s="65">
        <f>ROUND(BA94*L33,2)</f>
        <v>0</v>
      </c>
      <c r="AX94" s="65">
        <f>ROUND(BB94*L32,2)</f>
        <v>0</v>
      </c>
      <c r="AY94" s="65">
        <f>ROUND(BC94*L33,2)</f>
        <v>0</v>
      </c>
      <c r="AZ94" s="65">
        <f>ROUND(SUM(AZ95:AZ97),2)</f>
        <v>0</v>
      </c>
      <c r="BA94" s="65">
        <f>ROUND(SUM(BA95:BA97),2)</f>
        <v>0</v>
      </c>
      <c r="BB94" s="65">
        <f>ROUND(SUM(BB95:BB97),2)</f>
        <v>0</v>
      </c>
      <c r="BC94" s="65">
        <f>ROUND(SUM(BC95:BC97),2)</f>
        <v>0</v>
      </c>
      <c r="BD94" s="67">
        <f>ROUND(SUM(BD95:BD97),2)</f>
        <v>0</v>
      </c>
      <c r="BS94" s="68" t="s">
        <v>74</v>
      </c>
      <c r="BT94" s="68" t="s">
        <v>75</v>
      </c>
      <c r="BU94" s="69" t="s">
        <v>76</v>
      </c>
      <c r="BV94" s="68" t="s">
        <v>77</v>
      </c>
      <c r="BW94" s="68" t="s">
        <v>5</v>
      </c>
      <c r="BX94" s="68" t="s">
        <v>78</v>
      </c>
      <c r="CL94" s="68" t="s">
        <v>1</v>
      </c>
    </row>
    <row r="95" spans="1:91" s="6" customFormat="1" ht="16.5" customHeight="1">
      <c r="A95" s="70" t="s">
        <v>79</v>
      </c>
      <c r="B95" s="71"/>
      <c r="C95" s="72"/>
      <c r="D95" s="213" t="s">
        <v>80</v>
      </c>
      <c r="E95" s="213"/>
      <c r="F95" s="213"/>
      <c r="G95" s="213"/>
      <c r="H95" s="213"/>
      <c r="I95" s="73"/>
      <c r="J95" s="213" t="s">
        <v>81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4">
        <f>'11 - Ivančice ZŠ d.č.414 ...'!J32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74" t="s">
        <v>82</v>
      </c>
      <c r="AR95" s="71"/>
      <c r="AS95" s="75">
        <v>0</v>
      </c>
      <c r="AT95" s="76">
        <f>ROUND(SUM(AV95:AW95),2)</f>
        <v>0</v>
      </c>
      <c r="AU95" s="77">
        <f>'11 - Ivančice ZŠ d.č.414 ...'!P140</f>
        <v>0</v>
      </c>
      <c r="AV95" s="76">
        <f>'11 - Ivančice ZŠ d.č.414 ...'!J35</f>
        <v>0</v>
      </c>
      <c r="AW95" s="76">
        <f>'11 - Ivančice ZŠ d.č.414 ...'!J36</f>
        <v>0</v>
      </c>
      <c r="AX95" s="76">
        <f>'11 - Ivančice ZŠ d.č.414 ...'!J37</f>
        <v>0</v>
      </c>
      <c r="AY95" s="76">
        <f>'11 - Ivančice ZŠ d.č.414 ...'!J38</f>
        <v>0</v>
      </c>
      <c r="AZ95" s="76">
        <f>'11 - Ivančice ZŠ d.č.414 ...'!F35</f>
        <v>0</v>
      </c>
      <c r="BA95" s="76">
        <f>'11 - Ivančice ZŠ d.č.414 ...'!F36</f>
        <v>0</v>
      </c>
      <c r="BB95" s="76">
        <f>'11 - Ivančice ZŠ d.č.414 ...'!F37</f>
        <v>0</v>
      </c>
      <c r="BC95" s="76">
        <f>'11 - Ivančice ZŠ d.č.414 ...'!F38</f>
        <v>0</v>
      </c>
      <c r="BD95" s="78">
        <f>'11 - Ivančice ZŠ d.č.414 ...'!F39</f>
        <v>0</v>
      </c>
      <c r="BT95" s="79" t="s">
        <v>83</v>
      </c>
      <c r="BV95" s="79" t="s">
        <v>77</v>
      </c>
      <c r="BW95" s="79" t="s">
        <v>84</v>
      </c>
      <c r="BX95" s="79" t="s">
        <v>5</v>
      </c>
      <c r="CL95" s="79" t="s">
        <v>1</v>
      </c>
      <c r="CM95" s="79" t="s">
        <v>85</v>
      </c>
    </row>
    <row r="96" spans="1:91" s="6" customFormat="1" ht="16.5" customHeight="1">
      <c r="A96" s="70" t="s">
        <v>79</v>
      </c>
      <c r="B96" s="71"/>
      <c r="C96" s="72"/>
      <c r="D96" s="213" t="s">
        <v>86</v>
      </c>
      <c r="E96" s="213"/>
      <c r="F96" s="213"/>
      <c r="G96" s="213"/>
      <c r="H96" s="213"/>
      <c r="I96" s="73"/>
      <c r="J96" s="213" t="s">
        <v>87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4">
        <f>'12 - Ivančice ZŠ d.č.421 ...'!J32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74" t="s">
        <v>82</v>
      </c>
      <c r="AR96" s="71"/>
      <c r="AS96" s="75">
        <v>0</v>
      </c>
      <c r="AT96" s="76">
        <f>ROUND(SUM(AV96:AW96),2)</f>
        <v>0</v>
      </c>
      <c r="AU96" s="77">
        <f>'12 - Ivančice ZŠ d.č.421 ...'!P140</f>
        <v>0</v>
      </c>
      <c r="AV96" s="76">
        <f>'12 - Ivančice ZŠ d.č.421 ...'!J35</f>
        <v>0</v>
      </c>
      <c r="AW96" s="76">
        <f>'12 - Ivančice ZŠ d.č.421 ...'!J36</f>
        <v>0</v>
      </c>
      <c r="AX96" s="76">
        <f>'12 - Ivančice ZŠ d.č.421 ...'!J37</f>
        <v>0</v>
      </c>
      <c r="AY96" s="76">
        <f>'12 - Ivančice ZŠ d.č.421 ...'!J38</f>
        <v>0</v>
      </c>
      <c r="AZ96" s="76">
        <f>'12 - Ivančice ZŠ d.č.421 ...'!F35</f>
        <v>0</v>
      </c>
      <c r="BA96" s="76">
        <f>'12 - Ivančice ZŠ d.č.421 ...'!F36</f>
        <v>0</v>
      </c>
      <c r="BB96" s="76">
        <f>'12 - Ivančice ZŠ d.č.421 ...'!F37</f>
        <v>0</v>
      </c>
      <c r="BC96" s="76">
        <f>'12 - Ivančice ZŠ d.č.421 ...'!F38</f>
        <v>0</v>
      </c>
      <c r="BD96" s="78">
        <f>'12 - Ivančice ZŠ d.č.421 ...'!F39</f>
        <v>0</v>
      </c>
      <c r="BT96" s="79" t="s">
        <v>83</v>
      </c>
      <c r="BV96" s="79" t="s">
        <v>77</v>
      </c>
      <c r="BW96" s="79" t="s">
        <v>88</v>
      </c>
      <c r="BX96" s="79" t="s">
        <v>5</v>
      </c>
      <c r="CL96" s="79" t="s">
        <v>1</v>
      </c>
      <c r="CM96" s="79" t="s">
        <v>85</v>
      </c>
    </row>
    <row r="97" spans="1:91" s="6" customFormat="1" ht="16.5" customHeight="1">
      <c r="A97" s="70" t="s">
        <v>79</v>
      </c>
      <c r="B97" s="71"/>
      <c r="C97" s="72"/>
      <c r="D97" s="213" t="s">
        <v>89</v>
      </c>
      <c r="E97" s="213"/>
      <c r="F97" s="213"/>
      <c r="G97" s="213"/>
      <c r="H97" s="213"/>
      <c r="I97" s="73"/>
      <c r="J97" s="213" t="s">
        <v>90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4">
        <f>'13 - Ivančice ZŠ d.č.306 ...'!J32</f>
        <v>0</v>
      </c>
      <c r="AH97" s="215"/>
      <c r="AI97" s="215"/>
      <c r="AJ97" s="215"/>
      <c r="AK97" s="215"/>
      <c r="AL97" s="215"/>
      <c r="AM97" s="215"/>
      <c r="AN97" s="214">
        <f>SUM(AG97,AT97)</f>
        <v>0</v>
      </c>
      <c r="AO97" s="215"/>
      <c r="AP97" s="215"/>
      <c r="AQ97" s="74" t="s">
        <v>82</v>
      </c>
      <c r="AR97" s="71"/>
      <c r="AS97" s="80">
        <v>0</v>
      </c>
      <c r="AT97" s="81">
        <f>ROUND(SUM(AV97:AW97),2)</f>
        <v>0</v>
      </c>
      <c r="AU97" s="82">
        <f>'13 - Ivančice ZŠ d.č.306 ...'!P141</f>
        <v>0</v>
      </c>
      <c r="AV97" s="81">
        <f>'13 - Ivančice ZŠ d.č.306 ...'!J35</f>
        <v>0</v>
      </c>
      <c r="AW97" s="81">
        <f>'13 - Ivančice ZŠ d.č.306 ...'!J36</f>
        <v>0</v>
      </c>
      <c r="AX97" s="81">
        <f>'13 - Ivančice ZŠ d.č.306 ...'!J37</f>
        <v>0</v>
      </c>
      <c r="AY97" s="81">
        <f>'13 - Ivančice ZŠ d.č.306 ...'!J38</f>
        <v>0</v>
      </c>
      <c r="AZ97" s="81">
        <f>'13 - Ivančice ZŠ d.č.306 ...'!F35</f>
        <v>0</v>
      </c>
      <c r="BA97" s="81">
        <f>'13 - Ivančice ZŠ d.č.306 ...'!F36</f>
        <v>0</v>
      </c>
      <c r="BB97" s="81">
        <f>'13 - Ivančice ZŠ d.č.306 ...'!F37</f>
        <v>0</v>
      </c>
      <c r="BC97" s="81">
        <f>'13 - Ivančice ZŠ d.č.306 ...'!F38</f>
        <v>0</v>
      </c>
      <c r="BD97" s="83">
        <f>'13 - Ivančice ZŠ d.č.306 ...'!F39</f>
        <v>0</v>
      </c>
      <c r="BT97" s="79" t="s">
        <v>83</v>
      </c>
      <c r="BV97" s="79" t="s">
        <v>77</v>
      </c>
      <c r="BW97" s="79" t="s">
        <v>91</v>
      </c>
      <c r="BX97" s="79" t="s">
        <v>5</v>
      </c>
      <c r="CL97" s="79" t="s">
        <v>1</v>
      </c>
      <c r="CM97" s="79" t="s">
        <v>85</v>
      </c>
    </row>
    <row r="98" spans="2:44" ht="12">
      <c r="B98" s="17"/>
      <c r="AR98" s="17"/>
    </row>
    <row r="99" spans="2:48" s="1" customFormat="1" ht="30" customHeight="1">
      <c r="B99" s="30"/>
      <c r="C99" s="60" t="s">
        <v>92</v>
      </c>
      <c r="AG99" s="195">
        <f>ROUND(SUM(AG100:AG103),2)</f>
        <v>0</v>
      </c>
      <c r="AH99" s="195"/>
      <c r="AI99" s="195"/>
      <c r="AJ99" s="195"/>
      <c r="AK99" s="195"/>
      <c r="AL99" s="195"/>
      <c r="AM99" s="195"/>
      <c r="AN99" s="195">
        <f>ROUND(SUM(AN100:AN103),2)</f>
        <v>0</v>
      </c>
      <c r="AO99" s="195"/>
      <c r="AP99" s="195"/>
      <c r="AQ99" s="84"/>
      <c r="AR99" s="30"/>
      <c r="AS99" s="55" t="s">
        <v>93</v>
      </c>
      <c r="AT99" s="56" t="s">
        <v>94</v>
      </c>
      <c r="AU99" s="56" t="s">
        <v>39</v>
      </c>
      <c r="AV99" s="57" t="s">
        <v>62</v>
      </c>
    </row>
    <row r="100" spans="2:89" s="1" customFormat="1" ht="19.9" customHeight="1">
      <c r="B100" s="30"/>
      <c r="D100" s="210" t="s">
        <v>95</v>
      </c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G100" s="211">
        <f>ROUND(AG94*AS100,2)</f>
        <v>0</v>
      </c>
      <c r="AH100" s="212"/>
      <c r="AI100" s="212"/>
      <c r="AJ100" s="212"/>
      <c r="AK100" s="212"/>
      <c r="AL100" s="212"/>
      <c r="AM100" s="212"/>
      <c r="AN100" s="212">
        <f>ROUND(AG100+AV100,2)</f>
        <v>0</v>
      </c>
      <c r="AO100" s="212"/>
      <c r="AP100" s="212"/>
      <c r="AR100" s="30"/>
      <c r="AS100" s="87">
        <v>0</v>
      </c>
      <c r="AT100" s="88" t="s">
        <v>96</v>
      </c>
      <c r="AU100" s="88" t="s">
        <v>40</v>
      </c>
      <c r="AV100" s="89">
        <f>ROUND(IF(AU100="základní",AG100*L32,IF(AU100="snížená",AG100*L33,0)),2)</f>
        <v>0</v>
      </c>
      <c r="BV100" s="14" t="s">
        <v>97</v>
      </c>
      <c r="BY100" s="90">
        <f>IF(AU100="základní",AV100,0)</f>
        <v>0</v>
      </c>
      <c r="BZ100" s="90">
        <f>IF(AU100="snížená",AV100,0)</f>
        <v>0</v>
      </c>
      <c r="CA100" s="90">
        <v>0</v>
      </c>
      <c r="CB100" s="90">
        <v>0</v>
      </c>
      <c r="CC100" s="90">
        <v>0</v>
      </c>
      <c r="CD100" s="90">
        <f>IF(AU100="základní",AG100,0)</f>
        <v>0</v>
      </c>
      <c r="CE100" s="90">
        <f>IF(AU100="snížená",AG100,0)</f>
        <v>0</v>
      </c>
      <c r="CF100" s="90">
        <f>IF(AU100="zákl. přenesená",AG100,0)</f>
        <v>0</v>
      </c>
      <c r="CG100" s="90">
        <f>IF(AU100="sníž. přenesená",AG100,0)</f>
        <v>0</v>
      </c>
      <c r="CH100" s="90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>x</v>
      </c>
    </row>
    <row r="101" spans="2:89" s="1" customFormat="1" ht="19.9" customHeight="1">
      <c r="B101" s="30"/>
      <c r="D101" s="209" t="s">
        <v>98</v>
      </c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G101" s="211">
        <f>ROUND(AG94*AS101,2)</f>
        <v>0</v>
      </c>
      <c r="AH101" s="212"/>
      <c r="AI101" s="212"/>
      <c r="AJ101" s="212"/>
      <c r="AK101" s="212"/>
      <c r="AL101" s="212"/>
      <c r="AM101" s="212"/>
      <c r="AN101" s="212">
        <f>ROUND(AG101+AV101,2)</f>
        <v>0</v>
      </c>
      <c r="AO101" s="212"/>
      <c r="AP101" s="212"/>
      <c r="AR101" s="30"/>
      <c r="AS101" s="87">
        <v>0</v>
      </c>
      <c r="AT101" s="88" t="s">
        <v>96</v>
      </c>
      <c r="AU101" s="88" t="s">
        <v>40</v>
      </c>
      <c r="AV101" s="89">
        <f>ROUND(IF(AU101="základní",AG101*L32,IF(AU101="snížená",AG101*L33,0)),2)</f>
        <v>0</v>
      </c>
      <c r="BV101" s="14" t="s">
        <v>99</v>
      </c>
      <c r="BY101" s="90">
        <f>IF(AU101="základní",AV101,0)</f>
        <v>0</v>
      </c>
      <c r="BZ101" s="90">
        <f>IF(AU101="snížená",AV101,0)</f>
        <v>0</v>
      </c>
      <c r="CA101" s="90">
        <v>0</v>
      </c>
      <c r="CB101" s="90">
        <v>0</v>
      </c>
      <c r="CC101" s="90">
        <v>0</v>
      </c>
      <c r="CD101" s="90">
        <f>IF(AU101="základní",AG101,0)</f>
        <v>0</v>
      </c>
      <c r="CE101" s="90">
        <f>IF(AU101="snížená",AG101,0)</f>
        <v>0</v>
      </c>
      <c r="CF101" s="90">
        <f>IF(AU101="zákl. přenesená",AG101,0)</f>
        <v>0</v>
      </c>
      <c r="CG101" s="90">
        <f>IF(AU101="sníž. přenesená",AG101,0)</f>
        <v>0</v>
      </c>
      <c r="CH101" s="90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2:89" s="1" customFormat="1" ht="19.9" customHeight="1">
      <c r="B102" s="30"/>
      <c r="D102" s="209" t="s">
        <v>98</v>
      </c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G102" s="211">
        <f>ROUND(AG94*AS102,2)</f>
        <v>0</v>
      </c>
      <c r="AH102" s="212"/>
      <c r="AI102" s="212"/>
      <c r="AJ102" s="212"/>
      <c r="AK102" s="212"/>
      <c r="AL102" s="212"/>
      <c r="AM102" s="212"/>
      <c r="AN102" s="212">
        <f>ROUND(AG102+AV102,2)</f>
        <v>0</v>
      </c>
      <c r="AO102" s="212"/>
      <c r="AP102" s="212"/>
      <c r="AR102" s="30"/>
      <c r="AS102" s="87">
        <v>0</v>
      </c>
      <c r="AT102" s="88" t="s">
        <v>96</v>
      </c>
      <c r="AU102" s="88" t="s">
        <v>40</v>
      </c>
      <c r="AV102" s="89">
        <f>ROUND(IF(AU102="základní",AG102*L32,IF(AU102="snížená",AG102*L33,0)),2)</f>
        <v>0</v>
      </c>
      <c r="BV102" s="14" t="s">
        <v>99</v>
      </c>
      <c r="BY102" s="90">
        <f>IF(AU102="základní",AV102,0)</f>
        <v>0</v>
      </c>
      <c r="BZ102" s="90">
        <f>IF(AU102="snížená",AV102,0)</f>
        <v>0</v>
      </c>
      <c r="CA102" s="90">
        <v>0</v>
      </c>
      <c r="CB102" s="90">
        <v>0</v>
      </c>
      <c r="CC102" s="90">
        <v>0</v>
      </c>
      <c r="CD102" s="90">
        <f>IF(AU102="základní",AG102,0)</f>
        <v>0</v>
      </c>
      <c r="CE102" s="90">
        <f>IF(AU102="snížená",AG102,0)</f>
        <v>0</v>
      </c>
      <c r="CF102" s="90">
        <f>IF(AU102="zákl. přenesená",AG102,0)</f>
        <v>0</v>
      </c>
      <c r="CG102" s="90">
        <f>IF(AU102="sníž. přenesená",AG102,0)</f>
        <v>0</v>
      </c>
      <c r="CH102" s="90">
        <f>IF(AU102="nulová",AG102,0)</f>
        <v>0</v>
      </c>
      <c r="CI102" s="14">
        <f>IF(AU102="základní",1,IF(AU102="snížená",2,IF(AU102="zákl. přenesená",4,IF(AU102="sníž. přenesená",5,3))))</f>
        <v>1</v>
      </c>
      <c r="CJ102" s="14">
        <f>IF(AT102="stavební čast",1,IF(AT102="investiční čast",2,3))</f>
        <v>1</v>
      </c>
      <c r="CK102" s="14" t="str">
        <f>IF(D102="Vyplň vlastní","","x")</f>
        <v/>
      </c>
    </row>
    <row r="103" spans="2:89" s="1" customFormat="1" ht="19.9" customHeight="1">
      <c r="B103" s="30"/>
      <c r="D103" s="209" t="s">
        <v>98</v>
      </c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G103" s="211">
        <f>ROUND(AG94*AS103,2)</f>
        <v>0</v>
      </c>
      <c r="AH103" s="212"/>
      <c r="AI103" s="212"/>
      <c r="AJ103" s="212"/>
      <c r="AK103" s="212"/>
      <c r="AL103" s="212"/>
      <c r="AM103" s="212"/>
      <c r="AN103" s="212">
        <f>ROUND(AG103+AV103,2)</f>
        <v>0</v>
      </c>
      <c r="AO103" s="212"/>
      <c r="AP103" s="212"/>
      <c r="AR103" s="30"/>
      <c r="AS103" s="91">
        <v>0</v>
      </c>
      <c r="AT103" s="92" t="s">
        <v>96</v>
      </c>
      <c r="AU103" s="92" t="s">
        <v>40</v>
      </c>
      <c r="AV103" s="93">
        <f>ROUND(IF(AU103="základní",AG103*L32,IF(AU103="snížená",AG103*L33,0)),2)</f>
        <v>0</v>
      </c>
      <c r="BV103" s="14" t="s">
        <v>99</v>
      </c>
      <c r="BY103" s="90">
        <f>IF(AU103="základní",AV103,0)</f>
        <v>0</v>
      </c>
      <c r="BZ103" s="90">
        <f>IF(AU103="snížená",AV103,0)</f>
        <v>0</v>
      </c>
      <c r="CA103" s="90">
        <v>0</v>
      </c>
      <c r="CB103" s="90">
        <v>0</v>
      </c>
      <c r="CC103" s="90">
        <v>0</v>
      </c>
      <c r="CD103" s="90">
        <f>IF(AU103="základní",AG103,0)</f>
        <v>0</v>
      </c>
      <c r="CE103" s="90">
        <f>IF(AU103="snížená",AG103,0)</f>
        <v>0</v>
      </c>
      <c r="CF103" s="90">
        <f>IF(AU103="zákl. přenesená",AG103,0)</f>
        <v>0</v>
      </c>
      <c r="CG103" s="90">
        <f>IF(AU103="sníž. přenesená",AG103,0)</f>
        <v>0</v>
      </c>
      <c r="CH103" s="90">
        <f>IF(AU103="nulová",AG103,0)</f>
        <v>0</v>
      </c>
      <c r="CI103" s="14">
        <f>IF(AU103="základní",1,IF(AU103="snížená",2,IF(AU103="zákl. přenesená",4,IF(AU103="sníž. přenesená",5,3))))</f>
        <v>1</v>
      </c>
      <c r="CJ103" s="14">
        <f>IF(AT103="stavební čast",1,IF(AT103="investiční čast",2,3))</f>
        <v>1</v>
      </c>
      <c r="CK103" s="14" t="str">
        <f>IF(D103="Vyplň vlastní","","x")</f>
        <v/>
      </c>
    </row>
    <row r="104" spans="2:44" s="1" customFormat="1" ht="10.9" customHeight="1">
      <c r="B104" s="30"/>
      <c r="AR104" s="30"/>
    </row>
    <row r="105" spans="2:44" s="1" customFormat="1" ht="30" customHeight="1">
      <c r="B105" s="30"/>
      <c r="C105" s="94" t="s">
        <v>100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196">
        <f>ROUND(AG94+AG99,2)</f>
        <v>0</v>
      </c>
      <c r="AH105" s="196"/>
      <c r="AI105" s="196"/>
      <c r="AJ105" s="196"/>
      <c r="AK105" s="196"/>
      <c r="AL105" s="196"/>
      <c r="AM105" s="196"/>
      <c r="AN105" s="196">
        <f>ROUND(AN94+AN99,2)</f>
        <v>0</v>
      </c>
      <c r="AO105" s="196"/>
      <c r="AP105" s="196"/>
      <c r="AQ105" s="95"/>
      <c r="AR105" s="30"/>
    </row>
    <row r="106" spans="2:44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30"/>
    </row>
  </sheetData>
  <sheetProtection formatColumns="0" formatRows="0"/>
  <mergeCells count="68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AG94:AM94"/>
    <mergeCell ref="AN94:AP94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3:P33"/>
    <mergeCell ref="AG99:AM99"/>
    <mergeCell ref="AN99:AP99"/>
    <mergeCell ref="AG105:AM105"/>
    <mergeCell ref="AN105:AP105"/>
    <mergeCell ref="D102:AB102"/>
    <mergeCell ref="AG102:AM102"/>
    <mergeCell ref="AN102:AP102"/>
    <mergeCell ref="D103:AB103"/>
    <mergeCell ref="AG103:AM103"/>
    <mergeCell ref="AN103:AP103"/>
    <mergeCell ref="D100:AB100"/>
    <mergeCell ref="AG100:AM100"/>
    <mergeCell ref="AN100:AP100"/>
    <mergeCell ref="D101:AB101"/>
    <mergeCell ref="AG101:AM101"/>
    <mergeCell ref="AR2:BE2"/>
    <mergeCell ref="AK36:AO36"/>
    <mergeCell ref="W36:AE36"/>
    <mergeCell ref="L36:P36"/>
    <mergeCell ref="AK38:AO38"/>
    <mergeCell ref="X38:AB38"/>
    <mergeCell ref="AK34:AO34"/>
    <mergeCell ref="L34:P34"/>
    <mergeCell ref="W34:AE34"/>
    <mergeCell ref="W35:AE35"/>
    <mergeCell ref="L35:P35"/>
    <mergeCell ref="AK35:AO35"/>
    <mergeCell ref="L32:P32"/>
    <mergeCell ref="W32:AE32"/>
    <mergeCell ref="W33:AE33"/>
    <mergeCell ref="AK33:AO33"/>
  </mergeCells>
  <dataValidations count="2">
    <dataValidation type="list" allowBlank="1" showInputMessage="1" showErrorMessage="1" error="Povoleny jsou hodnoty základní, snížená, zákl. přenesená, sníž. přenesená, nulová." sqref="AU99:AU10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9:AT103">
      <formula1>"stavební čast, technologická čast, investiční čast"</formula1>
    </dataValidation>
  </dataValidations>
  <hyperlinks>
    <hyperlink ref="A95" location="'11 - Ivančice ZŠ d.č.414 ...'!C2" display="/"/>
    <hyperlink ref="A96" location="'12 - Ivančice ZŠ d.č.421 ...'!C2" display="/"/>
    <hyperlink ref="A97" location="'13 - Ivančice ZŠ d.č.306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22"/>
  <sheetViews>
    <sheetView showGridLines="0" workbookViewId="0" topLeftCell="A477">
      <selection activeCell="F502" sqref="F50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>
      <c r="B4" s="17"/>
      <c r="D4" s="18" t="s">
        <v>101</v>
      </c>
      <c r="L4" s="17"/>
      <c r="M4" s="97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31" t="str">
        <f>'Rekapitulace stavby'!K6</f>
        <v>ZŠ TGM Ivančice - elektro</v>
      </c>
      <c r="F7" s="232"/>
      <c r="G7" s="232"/>
      <c r="H7" s="232"/>
      <c r="L7" s="17"/>
    </row>
    <row r="8" spans="2:12" s="1" customFormat="1" ht="12" customHeight="1">
      <c r="B8" s="30"/>
      <c r="D8" s="24" t="s">
        <v>102</v>
      </c>
      <c r="L8" s="30"/>
    </row>
    <row r="9" spans="2:12" s="1" customFormat="1" ht="16.5" customHeight="1">
      <c r="B9" s="30"/>
      <c r="E9" s="222" t="s">
        <v>103</v>
      </c>
      <c r="F9" s="233"/>
      <c r="G9" s="233"/>
      <c r="H9" s="233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4" t="s">
        <v>18</v>
      </c>
      <c r="F11" s="22" t="s">
        <v>1</v>
      </c>
      <c r="I11" s="24" t="s">
        <v>19</v>
      </c>
      <c r="J11" s="22" t="s">
        <v>1</v>
      </c>
      <c r="L11" s="30"/>
    </row>
    <row r="12" spans="2:12" s="1" customFormat="1" ht="12" customHeight="1">
      <c r="B12" s="30"/>
      <c r="D12" s="24" t="s">
        <v>20</v>
      </c>
      <c r="F12" s="22" t="s">
        <v>21</v>
      </c>
      <c r="I12" s="24" t="s">
        <v>22</v>
      </c>
      <c r="J12" s="49" t="str">
        <f>'Rekapitulace stavby'!AN8</f>
        <v>31. 10. 2023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4" t="s">
        <v>24</v>
      </c>
      <c r="I14" s="24" t="s">
        <v>25</v>
      </c>
      <c r="J14" s="22" t="str">
        <f>IF('Rekapitulace stavby'!AN10="","",'Rekapitulace stavby'!AN10)</f>
        <v/>
      </c>
      <c r="L14" s="30"/>
    </row>
    <row r="15" spans="2:12" s="1" customFormat="1" ht="18" customHeight="1">
      <c r="B15" s="30"/>
      <c r="E15" s="22" t="str">
        <f>IF('Rekapitulace stavby'!E11="","",'Rekapitulace stavby'!E11)</f>
        <v xml:space="preserve"> </v>
      </c>
      <c r="I15" s="24" t="s">
        <v>26</v>
      </c>
      <c r="J15" s="22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4" t="s">
        <v>27</v>
      </c>
      <c r="I17" s="24" t="s">
        <v>25</v>
      </c>
      <c r="J17" s="25" t="str">
        <f>'Rekapitulace stavby'!AN13</f>
        <v>Vyplň údaj</v>
      </c>
      <c r="L17" s="30"/>
    </row>
    <row r="18" spans="2:12" s="1" customFormat="1" ht="18" customHeight="1">
      <c r="B18" s="30"/>
      <c r="E18" s="234" t="str">
        <f>'Rekapitulace stavby'!E14</f>
        <v>Vyplň údaj</v>
      </c>
      <c r="F18" s="200"/>
      <c r="G18" s="200"/>
      <c r="H18" s="200"/>
      <c r="I18" s="24" t="s">
        <v>26</v>
      </c>
      <c r="J18" s="25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4" t="s">
        <v>29</v>
      </c>
      <c r="I20" s="24" t="s">
        <v>25</v>
      </c>
      <c r="J20" s="22" t="str">
        <f>IF('Rekapitulace stavby'!AN16="","",'Rekapitulace stavby'!AN16)</f>
        <v/>
      </c>
      <c r="L20" s="30"/>
    </row>
    <row r="21" spans="2:12" s="1" customFormat="1" ht="18" customHeight="1">
      <c r="B21" s="30"/>
      <c r="E21" s="22" t="str">
        <f>IF('Rekapitulace stavby'!E17="","",'Rekapitulace stavby'!E17)</f>
        <v xml:space="preserve"> </v>
      </c>
      <c r="I21" s="24" t="s">
        <v>26</v>
      </c>
      <c r="J21" s="22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4" t="s">
        <v>31</v>
      </c>
      <c r="I23" s="24" t="s">
        <v>25</v>
      </c>
      <c r="J23" s="22" t="str">
        <f>IF('Rekapitulace stavby'!AN19="","",'Rekapitulace stavby'!AN19)</f>
        <v/>
      </c>
      <c r="L23" s="30"/>
    </row>
    <row r="24" spans="2:12" s="1" customFormat="1" ht="18" customHeight="1">
      <c r="B24" s="30"/>
      <c r="E24" s="22" t="str">
        <f>IF('Rekapitulace stavby'!E20="","",'Rekapitulace stavby'!E20)</f>
        <v xml:space="preserve"> </v>
      </c>
      <c r="I24" s="24" t="s">
        <v>26</v>
      </c>
      <c r="J24" s="22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4" t="s">
        <v>32</v>
      </c>
      <c r="L26" s="30"/>
    </row>
    <row r="27" spans="2:12" s="7" customFormat="1" ht="16.5" customHeight="1">
      <c r="B27" s="98"/>
      <c r="E27" s="204" t="s">
        <v>1</v>
      </c>
      <c r="F27" s="204"/>
      <c r="G27" s="204"/>
      <c r="H27" s="204"/>
      <c r="L27" s="98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0"/>
      <c r="E29" s="50"/>
      <c r="F29" s="50"/>
      <c r="G29" s="50"/>
      <c r="H29" s="50"/>
      <c r="I29" s="50"/>
      <c r="J29" s="50"/>
      <c r="K29" s="50"/>
      <c r="L29" s="30"/>
    </row>
    <row r="30" spans="2:12" s="1" customFormat="1" ht="14.45" customHeight="1">
      <c r="B30" s="30"/>
      <c r="D30" s="22" t="s">
        <v>104</v>
      </c>
      <c r="J30" s="99">
        <f>J96</f>
        <v>0</v>
      </c>
      <c r="L30" s="30"/>
    </row>
    <row r="31" spans="2:12" s="1" customFormat="1" ht="14.45" customHeight="1">
      <c r="B31" s="30"/>
      <c r="D31" s="29" t="s">
        <v>95</v>
      </c>
      <c r="J31" s="99">
        <f>J113</f>
        <v>0</v>
      </c>
      <c r="L31" s="30"/>
    </row>
    <row r="32" spans="2:12" s="1" customFormat="1" ht="25.35" customHeight="1">
      <c r="B32" s="30"/>
      <c r="D32" s="100" t="s">
        <v>35</v>
      </c>
      <c r="J32" s="62">
        <f>ROUND(J30+J31,2)</f>
        <v>0</v>
      </c>
      <c r="L32" s="30"/>
    </row>
    <row r="33" spans="2:12" s="1" customFormat="1" ht="6.95" customHeight="1">
      <c r="B33" s="30"/>
      <c r="D33" s="50"/>
      <c r="E33" s="50"/>
      <c r="F33" s="50"/>
      <c r="G33" s="50"/>
      <c r="H33" s="50"/>
      <c r="I33" s="50"/>
      <c r="J33" s="50"/>
      <c r="K33" s="50"/>
      <c r="L33" s="30"/>
    </row>
    <row r="34" spans="2:12" s="1" customFormat="1" ht="14.45" customHeight="1">
      <c r="B34" s="30"/>
      <c r="F34" s="101" t="s">
        <v>37</v>
      </c>
      <c r="I34" s="101" t="s">
        <v>36</v>
      </c>
      <c r="J34" s="101" t="s">
        <v>38</v>
      </c>
      <c r="L34" s="30"/>
    </row>
    <row r="35" spans="2:12" s="1" customFormat="1" ht="14.45" customHeight="1">
      <c r="B35" s="30"/>
      <c r="D35" s="102" t="s">
        <v>39</v>
      </c>
      <c r="E35" s="24" t="s">
        <v>40</v>
      </c>
      <c r="F35" s="103">
        <f>ROUND((SUM(BE113:BE120)+SUM(BE140:BE521)),2)</f>
        <v>0</v>
      </c>
      <c r="I35" s="104">
        <v>0.21</v>
      </c>
      <c r="J35" s="103">
        <f>ROUND(((SUM(BE113:BE120)+SUM(BE140:BE521))*I35),2)</f>
        <v>0</v>
      </c>
      <c r="L35" s="30"/>
    </row>
    <row r="36" spans="2:12" s="1" customFormat="1" ht="14.45" customHeight="1">
      <c r="B36" s="30"/>
      <c r="E36" s="24" t="s">
        <v>41</v>
      </c>
      <c r="F36" s="103">
        <f>ROUND((SUM(BF113:BF120)+SUM(BF140:BF521)),2)</f>
        <v>0</v>
      </c>
      <c r="I36" s="104">
        <v>0.15</v>
      </c>
      <c r="J36" s="103">
        <f>ROUND(((SUM(BF113:BF120)+SUM(BF140:BF521))*I36),2)</f>
        <v>0</v>
      </c>
      <c r="L36" s="30"/>
    </row>
    <row r="37" spans="2:12" s="1" customFormat="1" ht="14.45" customHeight="1" hidden="1">
      <c r="B37" s="30"/>
      <c r="E37" s="24" t="s">
        <v>42</v>
      </c>
      <c r="F37" s="103">
        <f>ROUND((SUM(BG113:BG120)+SUM(BG140:BG521)),2)</f>
        <v>0</v>
      </c>
      <c r="I37" s="104">
        <v>0.21</v>
      </c>
      <c r="J37" s="103">
        <f>0</f>
        <v>0</v>
      </c>
      <c r="L37" s="30"/>
    </row>
    <row r="38" spans="2:12" s="1" customFormat="1" ht="14.45" customHeight="1" hidden="1">
      <c r="B38" s="30"/>
      <c r="E38" s="24" t="s">
        <v>43</v>
      </c>
      <c r="F38" s="103">
        <f>ROUND((SUM(BH113:BH120)+SUM(BH140:BH521)),2)</f>
        <v>0</v>
      </c>
      <c r="I38" s="104">
        <v>0.15</v>
      </c>
      <c r="J38" s="103">
        <f>0</f>
        <v>0</v>
      </c>
      <c r="L38" s="30"/>
    </row>
    <row r="39" spans="2:12" s="1" customFormat="1" ht="14.45" customHeight="1" hidden="1">
      <c r="B39" s="30"/>
      <c r="E39" s="24" t="s">
        <v>44</v>
      </c>
      <c r="F39" s="103">
        <f>ROUND((SUM(BI113:BI120)+SUM(BI140:BI521)),2)</f>
        <v>0</v>
      </c>
      <c r="I39" s="104">
        <v>0</v>
      </c>
      <c r="J39" s="103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5"/>
      <c r="D41" s="105" t="s">
        <v>45</v>
      </c>
      <c r="E41" s="53"/>
      <c r="F41" s="53"/>
      <c r="G41" s="106" t="s">
        <v>46</v>
      </c>
      <c r="H41" s="107" t="s">
        <v>47</v>
      </c>
      <c r="I41" s="53"/>
      <c r="J41" s="108">
        <f>SUM(J32:J39)</f>
        <v>0</v>
      </c>
      <c r="K41" s="109"/>
      <c r="L41" s="30"/>
    </row>
    <row r="42" spans="2:12" s="1" customFormat="1" ht="14.45" customHeight="1">
      <c r="B42" s="30"/>
      <c r="L42" s="30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0"/>
      <c r="D50" s="38" t="s">
        <v>48</v>
      </c>
      <c r="E50" s="39"/>
      <c r="F50" s="39"/>
      <c r="G50" s="38" t="s">
        <v>49</v>
      </c>
      <c r="H50" s="39"/>
      <c r="I50" s="39"/>
      <c r="J50" s="39"/>
      <c r="K50" s="39"/>
      <c r="L50" s="3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30"/>
      <c r="D61" s="40" t="s">
        <v>50</v>
      </c>
      <c r="E61" s="32"/>
      <c r="F61" s="110" t="s">
        <v>51</v>
      </c>
      <c r="G61" s="40" t="s">
        <v>50</v>
      </c>
      <c r="H61" s="32"/>
      <c r="I61" s="32"/>
      <c r="J61" s="111" t="s">
        <v>51</v>
      </c>
      <c r="K61" s="32"/>
      <c r="L61" s="3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30"/>
      <c r="D65" s="38" t="s">
        <v>52</v>
      </c>
      <c r="E65" s="39"/>
      <c r="F65" s="39"/>
      <c r="G65" s="38" t="s">
        <v>53</v>
      </c>
      <c r="H65" s="39"/>
      <c r="I65" s="39"/>
      <c r="J65" s="39"/>
      <c r="K65" s="39"/>
      <c r="L65" s="3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30"/>
      <c r="D76" s="40" t="s">
        <v>50</v>
      </c>
      <c r="E76" s="32"/>
      <c r="F76" s="110" t="s">
        <v>51</v>
      </c>
      <c r="G76" s="40" t="s">
        <v>50</v>
      </c>
      <c r="H76" s="32"/>
      <c r="I76" s="32"/>
      <c r="J76" s="111" t="s">
        <v>51</v>
      </c>
      <c r="K76" s="32"/>
      <c r="L76" s="30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0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0"/>
    </row>
    <row r="82" spans="2:12" s="1" customFormat="1" ht="24.95" customHeight="1">
      <c r="B82" s="30"/>
      <c r="C82" s="18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4" t="s">
        <v>16</v>
      </c>
      <c r="L84" s="30"/>
    </row>
    <row r="85" spans="2:12" s="1" customFormat="1" ht="16.5" customHeight="1">
      <c r="B85" s="30"/>
      <c r="E85" s="231" t="str">
        <f>E7</f>
        <v>ZŠ TGM Ivančice - elektro</v>
      </c>
      <c r="F85" s="232"/>
      <c r="G85" s="232"/>
      <c r="H85" s="232"/>
      <c r="L85" s="30"/>
    </row>
    <row r="86" spans="2:12" s="1" customFormat="1" ht="12" customHeight="1">
      <c r="B86" s="30"/>
      <c r="C86" s="24" t="s">
        <v>102</v>
      </c>
      <c r="L86" s="30"/>
    </row>
    <row r="87" spans="2:12" s="1" customFormat="1" ht="16.5" customHeight="1">
      <c r="B87" s="30"/>
      <c r="E87" s="222" t="str">
        <f>E9</f>
        <v>11 - Ivančice ZŠ d.č.414 inf.velká 23102401</v>
      </c>
      <c r="F87" s="233"/>
      <c r="G87" s="233"/>
      <c r="H87" s="23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4" t="s">
        <v>20</v>
      </c>
      <c r="F89" s="22" t="str">
        <f>F12</f>
        <v xml:space="preserve"> </v>
      </c>
      <c r="I89" s="24" t="s">
        <v>22</v>
      </c>
      <c r="J89" s="49" t="str">
        <f>IF(J12="","",J12)</f>
        <v>31. 10. 2023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4" t="s">
        <v>24</v>
      </c>
      <c r="F91" s="22" t="str">
        <f>E15</f>
        <v xml:space="preserve"> </v>
      </c>
      <c r="I91" s="24" t="s">
        <v>29</v>
      </c>
      <c r="J91" s="27" t="str">
        <f>E21</f>
        <v xml:space="preserve"> </v>
      </c>
      <c r="L91" s="30"/>
    </row>
    <row r="92" spans="2:12" s="1" customFormat="1" ht="15.2" customHeight="1">
      <c r="B92" s="30"/>
      <c r="C92" s="24" t="s">
        <v>27</v>
      </c>
      <c r="F92" s="22" t="str">
        <f>IF(E18="","",E18)</f>
        <v>Vyplň údaj</v>
      </c>
      <c r="I92" s="24" t="s">
        <v>31</v>
      </c>
      <c r="J92" s="27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112" t="s">
        <v>106</v>
      </c>
      <c r="D94" s="95"/>
      <c r="E94" s="95"/>
      <c r="F94" s="95"/>
      <c r="G94" s="95"/>
      <c r="H94" s="95"/>
      <c r="I94" s="95"/>
      <c r="J94" s="113" t="s">
        <v>107</v>
      </c>
      <c r="K94" s="95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14" t="s">
        <v>108</v>
      </c>
      <c r="J96" s="62">
        <f>J140</f>
        <v>0</v>
      </c>
      <c r="L96" s="30"/>
      <c r="AU96" s="14" t="s">
        <v>109</v>
      </c>
    </row>
    <row r="97" spans="2:12" s="8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J141</f>
        <v>0</v>
      </c>
      <c r="L97" s="115"/>
    </row>
    <row r="98" spans="2:12" s="9" customFormat="1" ht="19.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J142</f>
        <v>0</v>
      </c>
      <c r="L98" s="119"/>
    </row>
    <row r="99" spans="2:12" s="9" customFormat="1" ht="19.9" customHeight="1">
      <c r="B99" s="119"/>
      <c r="D99" s="120" t="s">
        <v>112</v>
      </c>
      <c r="E99" s="121"/>
      <c r="F99" s="121"/>
      <c r="G99" s="121"/>
      <c r="H99" s="121"/>
      <c r="I99" s="121"/>
      <c r="J99" s="122">
        <f>J147</f>
        <v>0</v>
      </c>
      <c r="L99" s="119"/>
    </row>
    <row r="100" spans="2:12" s="9" customFormat="1" ht="19.9" customHeight="1">
      <c r="B100" s="119"/>
      <c r="D100" s="120" t="s">
        <v>113</v>
      </c>
      <c r="E100" s="121"/>
      <c r="F100" s="121"/>
      <c r="G100" s="121"/>
      <c r="H100" s="121"/>
      <c r="I100" s="121"/>
      <c r="J100" s="122">
        <f>J156</f>
        <v>0</v>
      </c>
      <c r="L100" s="119"/>
    </row>
    <row r="101" spans="2:12" s="8" customFormat="1" ht="24.95" customHeight="1">
      <c r="B101" s="115"/>
      <c r="D101" s="116" t="s">
        <v>114</v>
      </c>
      <c r="E101" s="117"/>
      <c r="F101" s="117"/>
      <c r="G101" s="117"/>
      <c r="H101" s="117"/>
      <c r="I101" s="117"/>
      <c r="J101" s="118">
        <f>J166</f>
        <v>0</v>
      </c>
      <c r="L101" s="115"/>
    </row>
    <row r="102" spans="2:12" s="9" customFormat="1" ht="19.9" customHeight="1">
      <c r="B102" s="119"/>
      <c r="D102" s="120" t="s">
        <v>115</v>
      </c>
      <c r="E102" s="121"/>
      <c r="F102" s="121"/>
      <c r="G102" s="121"/>
      <c r="H102" s="121"/>
      <c r="I102" s="121"/>
      <c r="J102" s="122">
        <f>J167</f>
        <v>0</v>
      </c>
      <c r="L102" s="119"/>
    </row>
    <row r="103" spans="2:12" s="9" customFormat="1" ht="14.85" customHeight="1">
      <c r="B103" s="119"/>
      <c r="D103" s="120" t="s">
        <v>116</v>
      </c>
      <c r="E103" s="121"/>
      <c r="F103" s="121"/>
      <c r="G103" s="121"/>
      <c r="H103" s="121"/>
      <c r="I103" s="121"/>
      <c r="J103" s="122">
        <f>J168</f>
        <v>0</v>
      </c>
      <c r="L103" s="119"/>
    </row>
    <row r="104" spans="2:12" s="9" customFormat="1" ht="14.85" customHeight="1">
      <c r="B104" s="119"/>
      <c r="D104" s="120" t="s">
        <v>117</v>
      </c>
      <c r="E104" s="121"/>
      <c r="F104" s="121"/>
      <c r="G104" s="121"/>
      <c r="H104" s="121"/>
      <c r="I104" s="121"/>
      <c r="J104" s="122">
        <f>J313</f>
        <v>0</v>
      </c>
      <c r="L104" s="119"/>
    </row>
    <row r="105" spans="2:12" s="9" customFormat="1" ht="14.85" customHeight="1">
      <c r="B105" s="119"/>
      <c r="D105" s="120" t="s">
        <v>118</v>
      </c>
      <c r="E105" s="121"/>
      <c r="F105" s="121"/>
      <c r="G105" s="121"/>
      <c r="H105" s="121"/>
      <c r="I105" s="121"/>
      <c r="J105" s="122">
        <f>J340</f>
        <v>0</v>
      </c>
      <c r="L105" s="119"/>
    </row>
    <row r="106" spans="2:12" s="9" customFormat="1" ht="19.9" customHeight="1">
      <c r="B106" s="119"/>
      <c r="D106" s="120" t="s">
        <v>119</v>
      </c>
      <c r="E106" s="121"/>
      <c r="F106" s="121"/>
      <c r="G106" s="121"/>
      <c r="H106" s="121"/>
      <c r="I106" s="121"/>
      <c r="J106" s="122">
        <f>J390</f>
        <v>0</v>
      </c>
      <c r="L106" s="119"/>
    </row>
    <row r="107" spans="2:12" s="9" customFormat="1" ht="14.85" customHeight="1">
      <c r="B107" s="119"/>
      <c r="D107" s="120" t="s">
        <v>120</v>
      </c>
      <c r="E107" s="121"/>
      <c r="F107" s="121"/>
      <c r="G107" s="121"/>
      <c r="H107" s="121"/>
      <c r="I107" s="121"/>
      <c r="J107" s="122">
        <f>J391</f>
        <v>0</v>
      </c>
      <c r="L107" s="119"/>
    </row>
    <row r="108" spans="2:12" s="9" customFormat="1" ht="14.85" customHeight="1">
      <c r="B108" s="119"/>
      <c r="D108" s="120" t="s">
        <v>121</v>
      </c>
      <c r="E108" s="121"/>
      <c r="F108" s="121"/>
      <c r="G108" s="121"/>
      <c r="H108" s="121"/>
      <c r="I108" s="121"/>
      <c r="J108" s="122">
        <f>J497</f>
        <v>0</v>
      </c>
      <c r="L108" s="119"/>
    </row>
    <row r="109" spans="2:12" s="9" customFormat="1" ht="19.9" customHeight="1">
      <c r="B109" s="119"/>
      <c r="D109" s="120" t="s">
        <v>122</v>
      </c>
      <c r="E109" s="121"/>
      <c r="F109" s="121"/>
      <c r="G109" s="121"/>
      <c r="H109" s="121"/>
      <c r="I109" s="121"/>
      <c r="J109" s="122">
        <f>J510</f>
        <v>0</v>
      </c>
      <c r="L109" s="119"/>
    </row>
    <row r="110" spans="2:12" s="9" customFormat="1" ht="19.9" customHeight="1">
      <c r="B110" s="119"/>
      <c r="D110" s="120" t="s">
        <v>123</v>
      </c>
      <c r="E110" s="121"/>
      <c r="F110" s="121"/>
      <c r="G110" s="121"/>
      <c r="H110" s="121"/>
      <c r="I110" s="121"/>
      <c r="J110" s="122">
        <f>J515</f>
        <v>0</v>
      </c>
      <c r="L110" s="119"/>
    </row>
    <row r="111" spans="2:12" s="1" customFormat="1" ht="21.75" customHeight="1">
      <c r="B111" s="30"/>
      <c r="L111" s="30"/>
    </row>
    <row r="112" spans="2:12" s="1" customFormat="1" ht="6.95" customHeight="1">
      <c r="B112" s="30"/>
      <c r="L112" s="30"/>
    </row>
    <row r="113" spans="2:14" s="1" customFormat="1" ht="29.25" customHeight="1">
      <c r="B113" s="30"/>
      <c r="C113" s="114" t="s">
        <v>124</v>
      </c>
      <c r="J113" s="123">
        <f>ROUND(J114+J115+J116+J117+J118+J119,2)</f>
        <v>0</v>
      </c>
      <c r="L113" s="30"/>
      <c r="N113" s="124" t="s">
        <v>39</v>
      </c>
    </row>
    <row r="114" spans="2:65" s="1" customFormat="1" ht="18" customHeight="1">
      <c r="B114" s="30"/>
      <c r="D114" s="209" t="s">
        <v>125</v>
      </c>
      <c r="E114" s="210"/>
      <c r="F114" s="210"/>
      <c r="J114" s="86">
        <v>0</v>
      </c>
      <c r="L114" s="125"/>
      <c r="M114" s="126"/>
      <c r="N114" s="127" t="s">
        <v>40</v>
      </c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126</v>
      </c>
      <c r="AZ114" s="126"/>
      <c r="BA114" s="126"/>
      <c r="BB114" s="126"/>
      <c r="BC114" s="126"/>
      <c r="BD114" s="126"/>
      <c r="BE114" s="129">
        <f aca="true" t="shared" si="0" ref="BE114:BE119">IF(N114="základní",J114,0)</f>
        <v>0</v>
      </c>
      <c r="BF114" s="129">
        <f aca="true" t="shared" si="1" ref="BF114:BF119">IF(N114="snížená",J114,0)</f>
        <v>0</v>
      </c>
      <c r="BG114" s="129">
        <f aca="true" t="shared" si="2" ref="BG114:BG119">IF(N114="zákl. přenesená",J114,0)</f>
        <v>0</v>
      </c>
      <c r="BH114" s="129">
        <f aca="true" t="shared" si="3" ref="BH114:BH119">IF(N114="sníž. přenesená",J114,0)</f>
        <v>0</v>
      </c>
      <c r="BI114" s="129">
        <f aca="true" t="shared" si="4" ref="BI114:BI119">IF(N114="nulová",J114,0)</f>
        <v>0</v>
      </c>
      <c r="BJ114" s="128" t="s">
        <v>83</v>
      </c>
      <c r="BK114" s="126"/>
      <c r="BL114" s="126"/>
      <c r="BM114" s="126"/>
    </row>
    <row r="115" spans="2:65" s="1" customFormat="1" ht="18" customHeight="1">
      <c r="B115" s="30"/>
      <c r="D115" s="209" t="s">
        <v>127</v>
      </c>
      <c r="E115" s="210"/>
      <c r="F115" s="210"/>
      <c r="J115" s="86">
        <v>0</v>
      </c>
      <c r="L115" s="125"/>
      <c r="M115" s="126"/>
      <c r="N115" s="127" t="s">
        <v>40</v>
      </c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126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83</v>
      </c>
      <c r="BK115" s="126"/>
      <c r="BL115" s="126"/>
      <c r="BM115" s="126"/>
    </row>
    <row r="116" spans="2:65" s="1" customFormat="1" ht="18" customHeight="1">
      <c r="B116" s="30"/>
      <c r="D116" s="209" t="s">
        <v>128</v>
      </c>
      <c r="E116" s="210"/>
      <c r="F116" s="210"/>
      <c r="J116" s="86">
        <v>0</v>
      </c>
      <c r="L116" s="125"/>
      <c r="M116" s="126"/>
      <c r="N116" s="127" t="s">
        <v>40</v>
      </c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126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83</v>
      </c>
      <c r="BK116" s="126"/>
      <c r="BL116" s="126"/>
      <c r="BM116" s="126"/>
    </row>
    <row r="117" spans="2:65" s="1" customFormat="1" ht="18" customHeight="1">
      <c r="B117" s="30"/>
      <c r="D117" s="209" t="s">
        <v>129</v>
      </c>
      <c r="E117" s="210"/>
      <c r="F117" s="210"/>
      <c r="J117" s="86">
        <v>0</v>
      </c>
      <c r="L117" s="125"/>
      <c r="M117" s="126"/>
      <c r="N117" s="127" t="s">
        <v>40</v>
      </c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8" t="s">
        <v>126</v>
      </c>
      <c r="AZ117" s="126"/>
      <c r="BA117" s="126"/>
      <c r="BB117" s="126"/>
      <c r="BC117" s="126"/>
      <c r="BD117" s="126"/>
      <c r="BE117" s="129">
        <f t="shared" si="0"/>
        <v>0</v>
      </c>
      <c r="BF117" s="129">
        <f t="shared" si="1"/>
        <v>0</v>
      </c>
      <c r="BG117" s="129">
        <f t="shared" si="2"/>
        <v>0</v>
      </c>
      <c r="BH117" s="129">
        <f t="shared" si="3"/>
        <v>0</v>
      </c>
      <c r="BI117" s="129">
        <f t="shared" si="4"/>
        <v>0</v>
      </c>
      <c r="BJ117" s="128" t="s">
        <v>83</v>
      </c>
      <c r="BK117" s="126"/>
      <c r="BL117" s="126"/>
      <c r="BM117" s="126"/>
    </row>
    <row r="118" spans="2:65" s="1" customFormat="1" ht="18" customHeight="1">
      <c r="B118" s="30"/>
      <c r="D118" s="209" t="s">
        <v>130</v>
      </c>
      <c r="E118" s="210"/>
      <c r="F118" s="210"/>
      <c r="J118" s="86">
        <v>0</v>
      </c>
      <c r="L118" s="125"/>
      <c r="M118" s="126"/>
      <c r="N118" s="127" t="s">
        <v>40</v>
      </c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8" t="s">
        <v>126</v>
      </c>
      <c r="AZ118" s="126"/>
      <c r="BA118" s="126"/>
      <c r="BB118" s="126"/>
      <c r="BC118" s="126"/>
      <c r="BD118" s="126"/>
      <c r="BE118" s="129">
        <f t="shared" si="0"/>
        <v>0</v>
      </c>
      <c r="BF118" s="129">
        <f t="shared" si="1"/>
        <v>0</v>
      </c>
      <c r="BG118" s="129">
        <f t="shared" si="2"/>
        <v>0</v>
      </c>
      <c r="BH118" s="129">
        <f t="shared" si="3"/>
        <v>0</v>
      </c>
      <c r="BI118" s="129">
        <f t="shared" si="4"/>
        <v>0</v>
      </c>
      <c r="BJ118" s="128" t="s">
        <v>83</v>
      </c>
      <c r="BK118" s="126"/>
      <c r="BL118" s="126"/>
      <c r="BM118" s="126"/>
    </row>
    <row r="119" spans="2:65" s="1" customFormat="1" ht="18" customHeight="1">
      <c r="B119" s="30"/>
      <c r="D119" s="85" t="s">
        <v>131</v>
      </c>
      <c r="J119" s="86">
        <f>ROUND(J30*T119,2)</f>
        <v>0</v>
      </c>
      <c r="L119" s="125"/>
      <c r="M119" s="126"/>
      <c r="N119" s="127" t="s">
        <v>40</v>
      </c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8" t="s">
        <v>132</v>
      </c>
      <c r="AZ119" s="126"/>
      <c r="BA119" s="126"/>
      <c r="BB119" s="126"/>
      <c r="BC119" s="126"/>
      <c r="BD119" s="126"/>
      <c r="BE119" s="129">
        <f t="shared" si="0"/>
        <v>0</v>
      </c>
      <c r="BF119" s="129">
        <f t="shared" si="1"/>
        <v>0</v>
      </c>
      <c r="BG119" s="129">
        <f t="shared" si="2"/>
        <v>0</v>
      </c>
      <c r="BH119" s="129">
        <f t="shared" si="3"/>
        <v>0</v>
      </c>
      <c r="BI119" s="129">
        <f t="shared" si="4"/>
        <v>0</v>
      </c>
      <c r="BJ119" s="128" t="s">
        <v>83</v>
      </c>
      <c r="BK119" s="126"/>
      <c r="BL119" s="126"/>
      <c r="BM119" s="126"/>
    </row>
    <row r="120" spans="2:12" s="1" customFormat="1" ht="12">
      <c r="B120" s="30"/>
      <c r="L120" s="30"/>
    </row>
    <row r="121" spans="2:12" s="1" customFormat="1" ht="29.25" customHeight="1">
      <c r="B121" s="30"/>
      <c r="C121" s="94" t="s">
        <v>100</v>
      </c>
      <c r="D121" s="95"/>
      <c r="E121" s="95"/>
      <c r="F121" s="95"/>
      <c r="G121" s="95"/>
      <c r="H121" s="95"/>
      <c r="I121" s="95"/>
      <c r="J121" s="96">
        <f>ROUND(J96+J113,2)</f>
        <v>0</v>
      </c>
      <c r="K121" s="95"/>
      <c r="L121" s="30"/>
    </row>
    <row r="122" spans="2:12" s="1" customFormat="1" ht="6.9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30"/>
    </row>
    <row r="126" spans="2:12" s="1" customFormat="1" ht="6.95" customHeight="1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30"/>
    </row>
    <row r="127" spans="2:12" s="1" customFormat="1" ht="24.95" customHeight="1">
      <c r="B127" s="30"/>
      <c r="C127" s="18" t="s">
        <v>133</v>
      </c>
      <c r="L127" s="30"/>
    </row>
    <row r="128" spans="2:12" s="1" customFormat="1" ht="6.95" customHeight="1">
      <c r="B128" s="30"/>
      <c r="L128" s="30"/>
    </row>
    <row r="129" spans="2:12" s="1" customFormat="1" ht="12" customHeight="1">
      <c r="B129" s="30"/>
      <c r="C129" s="24" t="s">
        <v>16</v>
      </c>
      <c r="L129" s="30"/>
    </row>
    <row r="130" spans="2:12" s="1" customFormat="1" ht="16.5" customHeight="1">
      <c r="B130" s="30"/>
      <c r="E130" s="231" t="str">
        <f>E7</f>
        <v>ZŠ TGM Ivančice - elektro</v>
      </c>
      <c r="F130" s="232"/>
      <c r="G130" s="232"/>
      <c r="H130" s="232"/>
      <c r="L130" s="30"/>
    </row>
    <row r="131" spans="2:12" s="1" customFormat="1" ht="12" customHeight="1">
      <c r="B131" s="30"/>
      <c r="C131" s="24" t="s">
        <v>102</v>
      </c>
      <c r="L131" s="30"/>
    </row>
    <row r="132" spans="2:12" s="1" customFormat="1" ht="16.5" customHeight="1">
      <c r="B132" s="30"/>
      <c r="E132" s="222" t="str">
        <f>E9</f>
        <v>11 - Ivančice ZŠ d.č.414 inf.velká 23102401</v>
      </c>
      <c r="F132" s="233"/>
      <c r="G132" s="233"/>
      <c r="H132" s="233"/>
      <c r="L132" s="30"/>
    </row>
    <row r="133" spans="2:12" s="1" customFormat="1" ht="6.95" customHeight="1">
      <c r="B133" s="30"/>
      <c r="L133" s="30"/>
    </row>
    <row r="134" spans="2:12" s="1" customFormat="1" ht="12" customHeight="1">
      <c r="B134" s="30"/>
      <c r="C134" s="24" t="s">
        <v>20</v>
      </c>
      <c r="F134" s="22" t="str">
        <f>F12</f>
        <v xml:space="preserve"> </v>
      </c>
      <c r="I134" s="24" t="s">
        <v>22</v>
      </c>
      <c r="J134" s="49" t="str">
        <f>IF(J12="","",J12)</f>
        <v>31. 10. 2023</v>
      </c>
      <c r="L134" s="30"/>
    </row>
    <row r="135" spans="2:12" s="1" customFormat="1" ht="6.95" customHeight="1">
      <c r="B135" s="30"/>
      <c r="L135" s="30"/>
    </row>
    <row r="136" spans="2:12" s="1" customFormat="1" ht="15.2" customHeight="1">
      <c r="B136" s="30"/>
      <c r="C136" s="24" t="s">
        <v>24</v>
      </c>
      <c r="F136" s="22" t="str">
        <f>E15</f>
        <v xml:space="preserve"> </v>
      </c>
      <c r="I136" s="24" t="s">
        <v>29</v>
      </c>
      <c r="J136" s="27" t="str">
        <f>E21</f>
        <v xml:space="preserve"> </v>
      </c>
      <c r="L136" s="30"/>
    </row>
    <row r="137" spans="2:12" s="1" customFormat="1" ht="15.2" customHeight="1">
      <c r="B137" s="30"/>
      <c r="C137" s="24" t="s">
        <v>27</v>
      </c>
      <c r="F137" s="22" t="str">
        <f>IF(E18="","",E18)</f>
        <v>Vyplň údaj</v>
      </c>
      <c r="I137" s="24" t="s">
        <v>31</v>
      </c>
      <c r="J137" s="27" t="str">
        <f>E24</f>
        <v xml:space="preserve"> </v>
      </c>
      <c r="L137" s="30"/>
    </row>
    <row r="138" spans="2:12" s="1" customFormat="1" ht="10.35" customHeight="1">
      <c r="B138" s="30"/>
      <c r="L138" s="30"/>
    </row>
    <row r="139" spans="2:20" s="10" customFormat="1" ht="29.25" customHeight="1">
      <c r="B139" s="130"/>
      <c r="C139" s="131" t="s">
        <v>134</v>
      </c>
      <c r="D139" s="132" t="s">
        <v>60</v>
      </c>
      <c r="E139" s="132" t="s">
        <v>56</v>
      </c>
      <c r="F139" s="132" t="s">
        <v>57</v>
      </c>
      <c r="G139" s="132" t="s">
        <v>135</v>
      </c>
      <c r="H139" s="132" t="s">
        <v>136</v>
      </c>
      <c r="I139" s="132" t="s">
        <v>137</v>
      </c>
      <c r="J139" s="133" t="s">
        <v>107</v>
      </c>
      <c r="K139" s="134" t="s">
        <v>138</v>
      </c>
      <c r="L139" s="130"/>
      <c r="M139" s="55" t="s">
        <v>1</v>
      </c>
      <c r="N139" s="56" t="s">
        <v>39</v>
      </c>
      <c r="O139" s="56" t="s">
        <v>139</v>
      </c>
      <c r="P139" s="56" t="s">
        <v>140</v>
      </c>
      <c r="Q139" s="56" t="s">
        <v>141</v>
      </c>
      <c r="R139" s="56" t="s">
        <v>142</v>
      </c>
      <c r="S139" s="56" t="s">
        <v>143</v>
      </c>
      <c r="T139" s="57" t="s">
        <v>144</v>
      </c>
    </row>
    <row r="140" spans="2:63" s="1" customFormat="1" ht="22.9" customHeight="1">
      <c r="B140" s="30"/>
      <c r="C140" s="60" t="s">
        <v>145</v>
      </c>
      <c r="J140" s="135">
        <f>BK140</f>
        <v>0</v>
      </c>
      <c r="L140" s="30"/>
      <c r="M140" s="58"/>
      <c r="N140" s="50"/>
      <c r="O140" s="50"/>
      <c r="P140" s="136">
        <f>P141+P166</f>
        <v>0</v>
      </c>
      <c r="Q140" s="50"/>
      <c r="R140" s="136">
        <f>R141+R166</f>
        <v>0.18035</v>
      </c>
      <c r="S140" s="50"/>
      <c r="T140" s="137">
        <f>T141+T166</f>
        <v>0.0558</v>
      </c>
      <c r="AT140" s="14" t="s">
        <v>74</v>
      </c>
      <c r="AU140" s="14" t="s">
        <v>109</v>
      </c>
      <c r="BK140" s="138">
        <f>BK141+BK166</f>
        <v>0</v>
      </c>
    </row>
    <row r="141" spans="2:63" s="11" customFormat="1" ht="25.9" customHeight="1">
      <c r="B141" s="139"/>
      <c r="D141" s="140" t="s">
        <v>74</v>
      </c>
      <c r="E141" s="141" t="s">
        <v>146</v>
      </c>
      <c r="F141" s="141" t="s">
        <v>147</v>
      </c>
      <c r="I141" s="142"/>
      <c r="J141" s="143">
        <f>BK141</f>
        <v>0</v>
      </c>
      <c r="L141" s="139"/>
      <c r="M141" s="144"/>
      <c r="P141" s="145">
        <f>P142+P147+P156</f>
        <v>0</v>
      </c>
      <c r="R141" s="145">
        <f>R142+R147+R156</f>
        <v>0</v>
      </c>
      <c r="T141" s="146">
        <f>T142+T147+T156</f>
        <v>0</v>
      </c>
      <c r="AR141" s="140" t="s">
        <v>83</v>
      </c>
      <c r="AT141" s="147" t="s">
        <v>74</v>
      </c>
      <c r="AU141" s="147" t="s">
        <v>75</v>
      </c>
      <c r="AY141" s="140" t="s">
        <v>148</v>
      </c>
      <c r="BK141" s="148">
        <f>BK142+BK147+BK156</f>
        <v>0</v>
      </c>
    </row>
    <row r="142" spans="2:63" s="11" customFormat="1" ht="22.9" customHeight="1">
      <c r="B142" s="139"/>
      <c r="D142" s="140" t="s">
        <v>74</v>
      </c>
      <c r="E142" s="149" t="s">
        <v>149</v>
      </c>
      <c r="F142" s="149" t="s">
        <v>150</v>
      </c>
      <c r="I142" s="142"/>
      <c r="J142" s="150">
        <f>BK142</f>
        <v>0</v>
      </c>
      <c r="L142" s="139"/>
      <c r="M142" s="144"/>
      <c r="P142" s="145">
        <f>SUM(P143:P146)</f>
        <v>0</v>
      </c>
      <c r="R142" s="145">
        <f>SUM(R143:R146)</f>
        <v>0</v>
      </c>
      <c r="T142" s="146">
        <f>SUM(T143:T146)</f>
        <v>0</v>
      </c>
      <c r="AR142" s="140" t="s">
        <v>83</v>
      </c>
      <c r="AT142" s="147" t="s">
        <v>74</v>
      </c>
      <c r="AU142" s="147" t="s">
        <v>83</v>
      </c>
      <c r="AY142" s="140" t="s">
        <v>148</v>
      </c>
      <c r="BK142" s="148">
        <f>SUM(BK143:BK146)</f>
        <v>0</v>
      </c>
    </row>
    <row r="143" spans="2:65" s="1" customFormat="1" ht="24.2" customHeight="1">
      <c r="B143" s="30"/>
      <c r="C143" s="151" t="s">
        <v>151</v>
      </c>
      <c r="D143" s="151" t="s">
        <v>152</v>
      </c>
      <c r="E143" s="152" t="s">
        <v>153</v>
      </c>
      <c r="F143" s="153" t="s">
        <v>154</v>
      </c>
      <c r="G143" s="154" t="s">
        <v>155</v>
      </c>
      <c r="H143" s="155">
        <v>10</v>
      </c>
      <c r="I143" s="156"/>
      <c r="J143" s="157">
        <f>ROUND(I143*H143,2)</f>
        <v>0</v>
      </c>
      <c r="K143" s="158"/>
      <c r="L143" s="30"/>
      <c r="M143" s="159" t="s">
        <v>1</v>
      </c>
      <c r="N143" s="124" t="s">
        <v>40</v>
      </c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AR143" s="162" t="s">
        <v>156</v>
      </c>
      <c r="AT143" s="162" t="s">
        <v>152</v>
      </c>
      <c r="AU143" s="162" t="s">
        <v>85</v>
      </c>
      <c r="AY143" s="14" t="s">
        <v>148</v>
      </c>
      <c r="BE143" s="90">
        <f>IF(N143="základní",J143,0)</f>
        <v>0</v>
      </c>
      <c r="BF143" s="90">
        <f>IF(N143="snížená",J143,0)</f>
        <v>0</v>
      </c>
      <c r="BG143" s="90">
        <f>IF(N143="zákl. přenesená",J143,0)</f>
        <v>0</v>
      </c>
      <c r="BH143" s="90">
        <f>IF(N143="sníž. přenesená",J143,0)</f>
        <v>0</v>
      </c>
      <c r="BI143" s="90">
        <f>IF(N143="nulová",J143,0)</f>
        <v>0</v>
      </c>
      <c r="BJ143" s="14" t="s">
        <v>83</v>
      </c>
      <c r="BK143" s="90">
        <f>ROUND(I143*H143,2)</f>
        <v>0</v>
      </c>
      <c r="BL143" s="14" t="s">
        <v>156</v>
      </c>
      <c r="BM143" s="162" t="s">
        <v>157</v>
      </c>
    </row>
    <row r="144" spans="2:47" s="1" customFormat="1" ht="19.5">
      <c r="B144" s="30"/>
      <c r="D144" s="163" t="s">
        <v>158</v>
      </c>
      <c r="F144" s="164" t="s">
        <v>159</v>
      </c>
      <c r="I144" s="126"/>
      <c r="L144" s="30"/>
      <c r="M144" s="165"/>
      <c r="T144" s="52"/>
      <c r="AT144" s="14" t="s">
        <v>158</v>
      </c>
      <c r="AU144" s="14" t="s">
        <v>85</v>
      </c>
    </row>
    <row r="145" spans="2:65" s="1" customFormat="1" ht="24.2" customHeight="1">
      <c r="B145" s="30"/>
      <c r="C145" s="151" t="s">
        <v>160</v>
      </c>
      <c r="D145" s="151" t="s">
        <v>152</v>
      </c>
      <c r="E145" s="152" t="s">
        <v>161</v>
      </c>
      <c r="F145" s="153" t="s">
        <v>162</v>
      </c>
      <c r="G145" s="154" t="s">
        <v>155</v>
      </c>
      <c r="H145" s="155">
        <v>30</v>
      </c>
      <c r="I145" s="156"/>
      <c r="J145" s="157">
        <f>ROUND(I145*H145,2)</f>
        <v>0</v>
      </c>
      <c r="K145" s="158"/>
      <c r="L145" s="30"/>
      <c r="M145" s="159" t="s">
        <v>1</v>
      </c>
      <c r="N145" s="124" t="s">
        <v>40</v>
      </c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AR145" s="162" t="s">
        <v>156</v>
      </c>
      <c r="AT145" s="162" t="s">
        <v>152</v>
      </c>
      <c r="AU145" s="162" t="s">
        <v>85</v>
      </c>
      <c r="AY145" s="14" t="s">
        <v>148</v>
      </c>
      <c r="BE145" s="90">
        <f>IF(N145="základní",J145,0)</f>
        <v>0</v>
      </c>
      <c r="BF145" s="90">
        <f>IF(N145="snížená",J145,0)</f>
        <v>0</v>
      </c>
      <c r="BG145" s="90">
        <f>IF(N145="zákl. přenesená",J145,0)</f>
        <v>0</v>
      </c>
      <c r="BH145" s="90">
        <f>IF(N145="sníž. přenesená",J145,0)</f>
        <v>0</v>
      </c>
      <c r="BI145" s="90">
        <f>IF(N145="nulová",J145,0)</f>
        <v>0</v>
      </c>
      <c r="BJ145" s="14" t="s">
        <v>83</v>
      </c>
      <c r="BK145" s="90">
        <f>ROUND(I145*H145,2)</f>
        <v>0</v>
      </c>
      <c r="BL145" s="14" t="s">
        <v>156</v>
      </c>
      <c r="BM145" s="162" t="s">
        <v>163</v>
      </c>
    </row>
    <row r="146" spans="2:47" s="1" customFormat="1" ht="29.25">
      <c r="B146" s="30"/>
      <c r="D146" s="163" t="s">
        <v>158</v>
      </c>
      <c r="F146" s="164" t="s">
        <v>164</v>
      </c>
      <c r="I146" s="126"/>
      <c r="L146" s="30"/>
      <c r="M146" s="165"/>
      <c r="T146" s="52"/>
      <c r="AT146" s="14" t="s">
        <v>158</v>
      </c>
      <c r="AU146" s="14" t="s">
        <v>85</v>
      </c>
    </row>
    <row r="147" spans="2:63" s="11" customFormat="1" ht="22.9" customHeight="1">
      <c r="B147" s="139"/>
      <c r="D147" s="140" t="s">
        <v>74</v>
      </c>
      <c r="E147" s="149" t="s">
        <v>165</v>
      </c>
      <c r="F147" s="149" t="s">
        <v>166</v>
      </c>
      <c r="I147" s="142"/>
      <c r="J147" s="150">
        <f>BK147</f>
        <v>0</v>
      </c>
      <c r="L147" s="139"/>
      <c r="M147" s="144"/>
      <c r="P147" s="145">
        <f>SUM(P148:P155)</f>
        <v>0</v>
      </c>
      <c r="R147" s="145">
        <f>SUM(R148:R155)</f>
        <v>0</v>
      </c>
      <c r="T147" s="146">
        <f>SUM(T148:T155)</f>
        <v>0</v>
      </c>
      <c r="AR147" s="140" t="s">
        <v>83</v>
      </c>
      <c r="AT147" s="147" t="s">
        <v>74</v>
      </c>
      <c r="AU147" s="147" t="s">
        <v>83</v>
      </c>
      <c r="AY147" s="140" t="s">
        <v>148</v>
      </c>
      <c r="BK147" s="148">
        <f>SUM(BK148:BK155)</f>
        <v>0</v>
      </c>
    </row>
    <row r="148" spans="2:65" s="1" customFormat="1" ht="33" customHeight="1">
      <c r="B148" s="30"/>
      <c r="C148" s="151" t="s">
        <v>167</v>
      </c>
      <c r="D148" s="151" t="s">
        <v>152</v>
      </c>
      <c r="E148" s="152" t="s">
        <v>168</v>
      </c>
      <c r="F148" s="153" t="s">
        <v>169</v>
      </c>
      <c r="G148" s="154" t="s">
        <v>170</v>
      </c>
      <c r="H148" s="155">
        <v>1</v>
      </c>
      <c r="I148" s="156"/>
      <c r="J148" s="157">
        <f>ROUND(I148*H148,2)</f>
        <v>0</v>
      </c>
      <c r="K148" s="158"/>
      <c r="L148" s="30"/>
      <c r="M148" s="159" t="s">
        <v>1</v>
      </c>
      <c r="N148" s="124" t="s">
        <v>40</v>
      </c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162" t="s">
        <v>156</v>
      </c>
      <c r="AT148" s="162" t="s">
        <v>152</v>
      </c>
      <c r="AU148" s="162" t="s">
        <v>85</v>
      </c>
      <c r="AY148" s="14" t="s">
        <v>148</v>
      </c>
      <c r="BE148" s="90">
        <f>IF(N148="základní",J148,0)</f>
        <v>0</v>
      </c>
      <c r="BF148" s="90">
        <f>IF(N148="snížená",J148,0)</f>
        <v>0</v>
      </c>
      <c r="BG148" s="90">
        <f>IF(N148="zákl. přenesená",J148,0)</f>
        <v>0</v>
      </c>
      <c r="BH148" s="90">
        <f>IF(N148="sníž. přenesená",J148,0)</f>
        <v>0</v>
      </c>
      <c r="BI148" s="90">
        <f>IF(N148="nulová",J148,0)</f>
        <v>0</v>
      </c>
      <c r="BJ148" s="14" t="s">
        <v>83</v>
      </c>
      <c r="BK148" s="90">
        <f>ROUND(I148*H148,2)</f>
        <v>0</v>
      </c>
      <c r="BL148" s="14" t="s">
        <v>156</v>
      </c>
      <c r="BM148" s="162" t="s">
        <v>171</v>
      </c>
    </row>
    <row r="149" spans="2:47" s="1" customFormat="1" ht="29.25">
      <c r="B149" s="30"/>
      <c r="D149" s="163" t="s">
        <v>158</v>
      </c>
      <c r="F149" s="164" t="s">
        <v>172</v>
      </c>
      <c r="I149" s="126"/>
      <c r="L149" s="30"/>
      <c r="M149" s="165"/>
      <c r="T149" s="52"/>
      <c r="AT149" s="14" t="s">
        <v>158</v>
      </c>
      <c r="AU149" s="14" t="s">
        <v>85</v>
      </c>
    </row>
    <row r="150" spans="2:65" s="1" customFormat="1" ht="33" customHeight="1">
      <c r="B150" s="30"/>
      <c r="C150" s="151" t="s">
        <v>173</v>
      </c>
      <c r="D150" s="151" t="s">
        <v>152</v>
      </c>
      <c r="E150" s="152" t="s">
        <v>174</v>
      </c>
      <c r="F150" s="153" t="s">
        <v>175</v>
      </c>
      <c r="G150" s="154" t="s">
        <v>170</v>
      </c>
      <c r="H150" s="155">
        <v>3</v>
      </c>
      <c r="I150" s="156"/>
      <c r="J150" s="157">
        <f>ROUND(I150*H150,2)</f>
        <v>0</v>
      </c>
      <c r="K150" s="158"/>
      <c r="L150" s="30"/>
      <c r="M150" s="159" t="s">
        <v>1</v>
      </c>
      <c r="N150" s="124" t="s">
        <v>40</v>
      </c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AR150" s="162" t="s">
        <v>156</v>
      </c>
      <c r="AT150" s="162" t="s">
        <v>152</v>
      </c>
      <c r="AU150" s="162" t="s">
        <v>85</v>
      </c>
      <c r="AY150" s="14" t="s">
        <v>148</v>
      </c>
      <c r="BE150" s="90">
        <f>IF(N150="základní",J150,0)</f>
        <v>0</v>
      </c>
      <c r="BF150" s="90">
        <f>IF(N150="snížená",J150,0)</f>
        <v>0</v>
      </c>
      <c r="BG150" s="90">
        <f>IF(N150="zákl. přenesená",J150,0)</f>
        <v>0</v>
      </c>
      <c r="BH150" s="90">
        <f>IF(N150="sníž. přenesená",J150,0)</f>
        <v>0</v>
      </c>
      <c r="BI150" s="90">
        <f>IF(N150="nulová",J150,0)</f>
        <v>0</v>
      </c>
      <c r="BJ150" s="14" t="s">
        <v>83</v>
      </c>
      <c r="BK150" s="90">
        <f>ROUND(I150*H150,2)</f>
        <v>0</v>
      </c>
      <c r="BL150" s="14" t="s">
        <v>156</v>
      </c>
      <c r="BM150" s="162" t="s">
        <v>176</v>
      </c>
    </row>
    <row r="151" spans="2:47" s="1" customFormat="1" ht="29.25">
      <c r="B151" s="30"/>
      <c r="D151" s="163" t="s">
        <v>158</v>
      </c>
      <c r="F151" s="164" t="s">
        <v>177</v>
      </c>
      <c r="I151" s="126"/>
      <c r="L151" s="30"/>
      <c r="M151" s="165"/>
      <c r="T151" s="52"/>
      <c r="AT151" s="14" t="s">
        <v>158</v>
      </c>
      <c r="AU151" s="14" t="s">
        <v>85</v>
      </c>
    </row>
    <row r="152" spans="2:65" s="1" customFormat="1" ht="33" customHeight="1">
      <c r="B152" s="30"/>
      <c r="C152" s="151" t="s">
        <v>178</v>
      </c>
      <c r="D152" s="151" t="s">
        <v>152</v>
      </c>
      <c r="E152" s="152" t="s">
        <v>179</v>
      </c>
      <c r="F152" s="153" t="s">
        <v>180</v>
      </c>
      <c r="G152" s="154" t="s">
        <v>170</v>
      </c>
      <c r="H152" s="155">
        <v>1</v>
      </c>
      <c r="I152" s="156"/>
      <c r="J152" s="157">
        <f>ROUND(I152*H152,2)</f>
        <v>0</v>
      </c>
      <c r="K152" s="158"/>
      <c r="L152" s="30"/>
      <c r="M152" s="159" t="s">
        <v>1</v>
      </c>
      <c r="N152" s="124" t="s">
        <v>40</v>
      </c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AR152" s="162" t="s">
        <v>156</v>
      </c>
      <c r="AT152" s="162" t="s">
        <v>152</v>
      </c>
      <c r="AU152" s="162" t="s">
        <v>85</v>
      </c>
      <c r="AY152" s="14" t="s">
        <v>148</v>
      </c>
      <c r="BE152" s="90">
        <f>IF(N152="základní",J152,0)</f>
        <v>0</v>
      </c>
      <c r="BF152" s="90">
        <f>IF(N152="snížená",J152,0)</f>
        <v>0</v>
      </c>
      <c r="BG152" s="90">
        <f>IF(N152="zákl. přenesená",J152,0)</f>
        <v>0</v>
      </c>
      <c r="BH152" s="90">
        <f>IF(N152="sníž. přenesená",J152,0)</f>
        <v>0</v>
      </c>
      <c r="BI152" s="90">
        <f>IF(N152="nulová",J152,0)</f>
        <v>0</v>
      </c>
      <c r="BJ152" s="14" t="s">
        <v>83</v>
      </c>
      <c r="BK152" s="90">
        <f>ROUND(I152*H152,2)</f>
        <v>0</v>
      </c>
      <c r="BL152" s="14" t="s">
        <v>156</v>
      </c>
      <c r="BM152" s="162" t="s">
        <v>181</v>
      </c>
    </row>
    <row r="153" spans="2:47" s="1" customFormat="1" ht="29.25">
      <c r="B153" s="30"/>
      <c r="D153" s="163" t="s">
        <v>158</v>
      </c>
      <c r="F153" s="164" t="s">
        <v>182</v>
      </c>
      <c r="I153" s="126"/>
      <c r="L153" s="30"/>
      <c r="M153" s="165"/>
      <c r="T153" s="52"/>
      <c r="AT153" s="14" t="s">
        <v>158</v>
      </c>
      <c r="AU153" s="14" t="s">
        <v>85</v>
      </c>
    </row>
    <row r="154" spans="2:65" s="1" customFormat="1" ht="24.2" customHeight="1">
      <c r="B154" s="30"/>
      <c r="C154" s="151" t="s">
        <v>183</v>
      </c>
      <c r="D154" s="151" t="s">
        <v>152</v>
      </c>
      <c r="E154" s="152" t="s">
        <v>184</v>
      </c>
      <c r="F154" s="153" t="s">
        <v>185</v>
      </c>
      <c r="G154" s="154" t="s">
        <v>186</v>
      </c>
      <c r="H154" s="155">
        <v>256</v>
      </c>
      <c r="I154" s="156"/>
      <c r="J154" s="157">
        <f>ROUND(I154*H154,2)</f>
        <v>0</v>
      </c>
      <c r="K154" s="158"/>
      <c r="L154" s="30"/>
      <c r="M154" s="159" t="s">
        <v>1</v>
      </c>
      <c r="N154" s="124" t="s">
        <v>40</v>
      </c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AR154" s="162" t="s">
        <v>156</v>
      </c>
      <c r="AT154" s="162" t="s">
        <v>152</v>
      </c>
      <c r="AU154" s="162" t="s">
        <v>85</v>
      </c>
      <c r="AY154" s="14" t="s">
        <v>148</v>
      </c>
      <c r="BE154" s="90">
        <f>IF(N154="základní",J154,0)</f>
        <v>0</v>
      </c>
      <c r="BF154" s="90">
        <f>IF(N154="snížená",J154,0)</f>
        <v>0</v>
      </c>
      <c r="BG154" s="90">
        <f>IF(N154="zákl. přenesená",J154,0)</f>
        <v>0</v>
      </c>
      <c r="BH154" s="90">
        <f>IF(N154="sníž. přenesená",J154,0)</f>
        <v>0</v>
      </c>
      <c r="BI154" s="90">
        <f>IF(N154="nulová",J154,0)</f>
        <v>0</v>
      </c>
      <c r="BJ154" s="14" t="s">
        <v>83</v>
      </c>
      <c r="BK154" s="90">
        <f>ROUND(I154*H154,2)</f>
        <v>0</v>
      </c>
      <c r="BL154" s="14" t="s">
        <v>156</v>
      </c>
      <c r="BM154" s="162" t="s">
        <v>187</v>
      </c>
    </row>
    <row r="155" spans="2:47" s="1" customFormat="1" ht="19.5">
      <c r="B155" s="30"/>
      <c r="D155" s="163" t="s">
        <v>158</v>
      </c>
      <c r="F155" s="164" t="s">
        <v>185</v>
      </c>
      <c r="I155" s="126"/>
      <c r="L155" s="30"/>
      <c r="M155" s="165"/>
      <c r="T155" s="52"/>
      <c r="AT155" s="14" t="s">
        <v>158</v>
      </c>
      <c r="AU155" s="14" t="s">
        <v>85</v>
      </c>
    </row>
    <row r="156" spans="2:63" s="11" customFormat="1" ht="22.9" customHeight="1">
      <c r="B156" s="139"/>
      <c r="D156" s="140" t="s">
        <v>74</v>
      </c>
      <c r="E156" s="149" t="s">
        <v>188</v>
      </c>
      <c r="F156" s="149" t="s">
        <v>189</v>
      </c>
      <c r="I156" s="142"/>
      <c r="J156" s="150">
        <f>BK156</f>
        <v>0</v>
      </c>
      <c r="L156" s="139"/>
      <c r="M156" s="144"/>
      <c r="P156" s="145">
        <f>SUM(P157:P165)</f>
        <v>0</v>
      </c>
      <c r="R156" s="145">
        <f>SUM(R157:R165)</f>
        <v>0</v>
      </c>
      <c r="T156" s="146">
        <f>SUM(T157:T165)</f>
        <v>0</v>
      </c>
      <c r="AR156" s="140" t="s">
        <v>83</v>
      </c>
      <c r="AT156" s="147" t="s">
        <v>74</v>
      </c>
      <c r="AU156" s="147" t="s">
        <v>83</v>
      </c>
      <c r="AY156" s="140" t="s">
        <v>148</v>
      </c>
      <c r="BK156" s="148">
        <f>SUM(BK157:BK165)</f>
        <v>0</v>
      </c>
    </row>
    <row r="157" spans="2:65" s="1" customFormat="1" ht="24.2" customHeight="1">
      <c r="B157" s="30"/>
      <c r="C157" s="151" t="s">
        <v>190</v>
      </c>
      <c r="D157" s="151" t="s">
        <v>152</v>
      </c>
      <c r="E157" s="152" t="s">
        <v>191</v>
      </c>
      <c r="F157" s="153" t="s">
        <v>192</v>
      </c>
      <c r="G157" s="154" t="s">
        <v>193</v>
      </c>
      <c r="H157" s="155">
        <v>0.056</v>
      </c>
      <c r="I157" s="156"/>
      <c r="J157" s="157">
        <f>ROUND(I157*H157,2)</f>
        <v>0</v>
      </c>
      <c r="K157" s="158"/>
      <c r="L157" s="30"/>
      <c r="M157" s="159" t="s">
        <v>1</v>
      </c>
      <c r="N157" s="124" t="s">
        <v>40</v>
      </c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AR157" s="162" t="s">
        <v>156</v>
      </c>
      <c r="AT157" s="162" t="s">
        <v>152</v>
      </c>
      <c r="AU157" s="162" t="s">
        <v>85</v>
      </c>
      <c r="AY157" s="14" t="s">
        <v>148</v>
      </c>
      <c r="BE157" s="90">
        <f>IF(N157="základní",J157,0)</f>
        <v>0</v>
      </c>
      <c r="BF157" s="90">
        <f>IF(N157="snížená",J157,0)</f>
        <v>0</v>
      </c>
      <c r="BG157" s="90">
        <f>IF(N157="zákl. přenesená",J157,0)</f>
        <v>0</v>
      </c>
      <c r="BH157" s="90">
        <f>IF(N157="sníž. přenesená",J157,0)</f>
        <v>0</v>
      </c>
      <c r="BI157" s="90">
        <f>IF(N157="nulová",J157,0)</f>
        <v>0</v>
      </c>
      <c r="BJ157" s="14" t="s">
        <v>83</v>
      </c>
      <c r="BK157" s="90">
        <f>ROUND(I157*H157,2)</f>
        <v>0</v>
      </c>
      <c r="BL157" s="14" t="s">
        <v>156</v>
      </c>
      <c r="BM157" s="162" t="s">
        <v>194</v>
      </c>
    </row>
    <row r="158" spans="2:47" s="1" customFormat="1" ht="19.5">
      <c r="B158" s="30"/>
      <c r="D158" s="163" t="s">
        <v>158</v>
      </c>
      <c r="F158" s="164" t="s">
        <v>195</v>
      </c>
      <c r="I158" s="126"/>
      <c r="L158" s="30"/>
      <c r="M158" s="165"/>
      <c r="T158" s="52"/>
      <c r="AT158" s="14" t="s">
        <v>158</v>
      </c>
      <c r="AU158" s="14" t="s">
        <v>85</v>
      </c>
    </row>
    <row r="159" spans="2:65" s="1" customFormat="1" ht="24.2" customHeight="1">
      <c r="B159" s="30"/>
      <c r="C159" s="151" t="s">
        <v>196</v>
      </c>
      <c r="D159" s="151" t="s">
        <v>152</v>
      </c>
      <c r="E159" s="152" t="s">
        <v>197</v>
      </c>
      <c r="F159" s="153" t="s">
        <v>198</v>
      </c>
      <c r="G159" s="154" t="s">
        <v>193</v>
      </c>
      <c r="H159" s="155">
        <v>0.056</v>
      </c>
      <c r="I159" s="156"/>
      <c r="J159" s="157">
        <f>ROUND(I159*H159,2)</f>
        <v>0</v>
      </c>
      <c r="K159" s="158"/>
      <c r="L159" s="30"/>
      <c r="M159" s="159" t="s">
        <v>1</v>
      </c>
      <c r="N159" s="124" t="s">
        <v>40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AR159" s="162" t="s">
        <v>156</v>
      </c>
      <c r="AT159" s="162" t="s">
        <v>152</v>
      </c>
      <c r="AU159" s="162" t="s">
        <v>85</v>
      </c>
      <c r="AY159" s="14" t="s">
        <v>148</v>
      </c>
      <c r="BE159" s="90">
        <f>IF(N159="základní",J159,0)</f>
        <v>0</v>
      </c>
      <c r="BF159" s="90">
        <f>IF(N159="snížená",J159,0)</f>
        <v>0</v>
      </c>
      <c r="BG159" s="90">
        <f>IF(N159="zákl. přenesená",J159,0)</f>
        <v>0</v>
      </c>
      <c r="BH159" s="90">
        <f>IF(N159="sníž. přenesená",J159,0)</f>
        <v>0</v>
      </c>
      <c r="BI159" s="90">
        <f>IF(N159="nulová",J159,0)</f>
        <v>0</v>
      </c>
      <c r="BJ159" s="14" t="s">
        <v>83</v>
      </c>
      <c r="BK159" s="90">
        <f>ROUND(I159*H159,2)</f>
        <v>0</v>
      </c>
      <c r="BL159" s="14" t="s">
        <v>156</v>
      </c>
      <c r="BM159" s="162" t="s">
        <v>199</v>
      </c>
    </row>
    <row r="160" spans="2:47" s="1" customFormat="1" ht="19.5">
      <c r="B160" s="30"/>
      <c r="D160" s="163" t="s">
        <v>158</v>
      </c>
      <c r="F160" s="164" t="s">
        <v>200</v>
      </c>
      <c r="I160" s="126"/>
      <c r="L160" s="30"/>
      <c r="M160" s="165"/>
      <c r="T160" s="52"/>
      <c r="AT160" s="14" t="s">
        <v>158</v>
      </c>
      <c r="AU160" s="14" t="s">
        <v>85</v>
      </c>
    </row>
    <row r="161" spans="2:65" s="1" customFormat="1" ht="24.2" customHeight="1">
      <c r="B161" s="30"/>
      <c r="C161" s="151" t="s">
        <v>201</v>
      </c>
      <c r="D161" s="151" t="s">
        <v>152</v>
      </c>
      <c r="E161" s="152" t="s">
        <v>202</v>
      </c>
      <c r="F161" s="153" t="s">
        <v>203</v>
      </c>
      <c r="G161" s="154" t="s">
        <v>193</v>
      </c>
      <c r="H161" s="155">
        <v>90</v>
      </c>
      <c r="I161" s="156"/>
      <c r="J161" s="157">
        <f>ROUND(I161*H161,2)</f>
        <v>0</v>
      </c>
      <c r="K161" s="158"/>
      <c r="L161" s="30"/>
      <c r="M161" s="159" t="s">
        <v>1</v>
      </c>
      <c r="N161" s="124" t="s">
        <v>40</v>
      </c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AR161" s="162" t="s">
        <v>156</v>
      </c>
      <c r="AT161" s="162" t="s">
        <v>152</v>
      </c>
      <c r="AU161" s="162" t="s">
        <v>85</v>
      </c>
      <c r="AY161" s="14" t="s">
        <v>148</v>
      </c>
      <c r="BE161" s="90">
        <f>IF(N161="základní",J161,0)</f>
        <v>0</v>
      </c>
      <c r="BF161" s="90">
        <f>IF(N161="snížená",J161,0)</f>
        <v>0</v>
      </c>
      <c r="BG161" s="90">
        <f>IF(N161="zákl. přenesená",J161,0)</f>
        <v>0</v>
      </c>
      <c r="BH161" s="90">
        <f>IF(N161="sníž. přenesená",J161,0)</f>
        <v>0</v>
      </c>
      <c r="BI161" s="90">
        <f>IF(N161="nulová",J161,0)</f>
        <v>0</v>
      </c>
      <c r="BJ161" s="14" t="s">
        <v>83</v>
      </c>
      <c r="BK161" s="90">
        <f>ROUND(I161*H161,2)</f>
        <v>0</v>
      </c>
      <c r="BL161" s="14" t="s">
        <v>156</v>
      </c>
      <c r="BM161" s="162" t="s">
        <v>204</v>
      </c>
    </row>
    <row r="162" spans="2:47" s="1" customFormat="1" ht="29.25">
      <c r="B162" s="30"/>
      <c r="D162" s="163" t="s">
        <v>158</v>
      </c>
      <c r="F162" s="164" t="s">
        <v>205</v>
      </c>
      <c r="I162" s="126"/>
      <c r="L162" s="30"/>
      <c r="M162" s="165"/>
      <c r="T162" s="52"/>
      <c r="AT162" s="14" t="s">
        <v>158</v>
      </c>
      <c r="AU162" s="14" t="s">
        <v>85</v>
      </c>
    </row>
    <row r="163" spans="2:51" s="12" customFormat="1" ht="12">
      <c r="B163" s="166"/>
      <c r="D163" s="163" t="s">
        <v>206</v>
      </c>
      <c r="F163" s="167" t="s">
        <v>207</v>
      </c>
      <c r="H163" s="168">
        <v>90</v>
      </c>
      <c r="I163" s="169"/>
      <c r="L163" s="166"/>
      <c r="M163" s="170"/>
      <c r="T163" s="171"/>
      <c r="AT163" s="172" t="s">
        <v>206</v>
      </c>
      <c r="AU163" s="172" t="s">
        <v>85</v>
      </c>
      <c r="AV163" s="12" t="s">
        <v>85</v>
      </c>
      <c r="AW163" s="12" t="s">
        <v>4</v>
      </c>
      <c r="AX163" s="12" t="s">
        <v>83</v>
      </c>
      <c r="AY163" s="172" t="s">
        <v>148</v>
      </c>
    </row>
    <row r="164" spans="2:65" s="1" customFormat="1" ht="49.15" customHeight="1">
      <c r="B164" s="30"/>
      <c r="C164" s="151" t="s">
        <v>208</v>
      </c>
      <c r="D164" s="151" t="s">
        <v>152</v>
      </c>
      <c r="E164" s="152" t="s">
        <v>209</v>
      </c>
      <c r="F164" s="153" t="s">
        <v>210</v>
      </c>
      <c r="G164" s="154" t="s">
        <v>193</v>
      </c>
      <c r="H164" s="155">
        <v>0.056</v>
      </c>
      <c r="I164" s="156"/>
      <c r="J164" s="157">
        <f>ROUND(I164*H164,2)</f>
        <v>0</v>
      </c>
      <c r="K164" s="158"/>
      <c r="L164" s="30"/>
      <c r="M164" s="159" t="s">
        <v>1</v>
      </c>
      <c r="N164" s="124" t="s">
        <v>40</v>
      </c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AR164" s="162" t="s">
        <v>156</v>
      </c>
      <c r="AT164" s="162" t="s">
        <v>152</v>
      </c>
      <c r="AU164" s="162" t="s">
        <v>85</v>
      </c>
      <c r="AY164" s="14" t="s">
        <v>148</v>
      </c>
      <c r="BE164" s="90">
        <f>IF(N164="základní",J164,0)</f>
        <v>0</v>
      </c>
      <c r="BF164" s="90">
        <f>IF(N164="snížená",J164,0)</f>
        <v>0</v>
      </c>
      <c r="BG164" s="90">
        <f>IF(N164="zákl. přenesená",J164,0)</f>
        <v>0</v>
      </c>
      <c r="BH164" s="90">
        <f>IF(N164="sníž. přenesená",J164,0)</f>
        <v>0</v>
      </c>
      <c r="BI164" s="90">
        <f>IF(N164="nulová",J164,0)</f>
        <v>0</v>
      </c>
      <c r="BJ164" s="14" t="s">
        <v>83</v>
      </c>
      <c r="BK164" s="90">
        <f>ROUND(I164*H164,2)</f>
        <v>0</v>
      </c>
      <c r="BL164" s="14" t="s">
        <v>156</v>
      </c>
      <c r="BM164" s="162" t="s">
        <v>211</v>
      </c>
    </row>
    <row r="165" spans="2:47" s="1" customFormat="1" ht="29.25">
      <c r="B165" s="30"/>
      <c r="D165" s="163" t="s">
        <v>158</v>
      </c>
      <c r="F165" s="164" t="s">
        <v>212</v>
      </c>
      <c r="I165" s="126"/>
      <c r="L165" s="30"/>
      <c r="M165" s="165"/>
      <c r="T165" s="52"/>
      <c r="AT165" s="14" t="s">
        <v>158</v>
      </c>
      <c r="AU165" s="14" t="s">
        <v>85</v>
      </c>
    </row>
    <row r="166" spans="2:63" s="11" customFormat="1" ht="25.9" customHeight="1">
      <c r="B166" s="139"/>
      <c r="D166" s="140" t="s">
        <v>74</v>
      </c>
      <c r="E166" s="141" t="s">
        <v>213</v>
      </c>
      <c r="F166" s="141" t="s">
        <v>214</v>
      </c>
      <c r="I166" s="142"/>
      <c r="J166" s="143">
        <f>BK166</f>
        <v>0</v>
      </c>
      <c r="L166" s="139"/>
      <c r="M166" s="144"/>
      <c r="P166" s="145">
        <f>P167+P390+P510+P515</f>
        <v>0</v>
      </c>
      <c r="R166" s="145">
        <f>R167+R390+R510+R515</f>
        <v>0.18035</v>
      </c>
      <c r="T166" s="146">
        <f>T167+T390+T510+T515</f>
        <v>0.0558</v>
      </c>
      <c r="AR166" s="140" t="s">
        <v>85</v>
      </c>
      <c r="AT166" s="147" t="s">
        <v>74</v>
      </c>
      <c r="AU166" s="147" t="s">
        <v>75</v>
      </c>
      <c r="AY166" s="140" t="s">
        <v>148</v>
      </c>
      <c r="BK166" s="148">
        <f>BK167+BK390+BK510+BK515</f>
        <v>0</v>
      </c>
    </row>
    <row r="167" spans="2:63" s="11" customFormat="1" ht="22.9" customHeight="1">
      <c r="B167" s="139"/>
      <c r="D167" s="140" t="s">
        <v>74</v>
      </c>
      <c r="E167" s="149" t="s">
        <v>215</v>
      </c>
      <c r="F167" s="149" t="s">
        <v>216</v>
      </c>
      <c r="I167" s="142"/>
      <c r="J167" s="150">
        <f>BK167</f>
        <v>0</v>
      </c>
      <c r="L167" s="139"/>
      <c r="M167" s="144"/>
      <c r="P167" s="145">
        <f>P168+P313+P340</f>
        <v>0</v>
      </c>
      <c r="R167" s="145">
        <f>R168+R313+R340</f>
        <v>0.14024999999999999</v>
      </c>
      <c r="T167" s="146">
        <f>T168+T313+T340</f>
        <v>0.0482</v>
      </c>
      <c r="AR167" s="140" t="s">
        <v>85</v>
      </c>
      <c r="AT167" s="147" t="s">
        <v>74</v>
      </c>
      <c r="AU167" s="147" t="s">
        <v>83</v>
      </c>
      <c r="AY167" s="140" t="s">
        <v>148</v>
      </c>
      <c r="BK167" s="148">
        <f>BK168+BK313+BK340</f>
        <v>0</v>
      </c>
    </row>
    <row r="168" spans="2:63" s="11" customFormat="1" ht="20.85" customHeight="1">
      <c r="B168" s="139"/>
      <c r="D168" s="140" t="s">
        <v>74</v>
      </c>
      <c r="E168" s="149" t="s">
        <v>217</v>
      </c>
      <c r="F168" s="149" t="s">
        <v>218</v>
      </c>
      <c r="I168" s="142"/>
      <c r="J168" s="150">
        <f>BK168</f>
        <v>0</v>
      </c>
      <c r="L168" s="139"/>
      <c r="M168" s="144"/>
      <c r="P168" s="145">
        <f>SUM(P169:P312)</f>
        <v>0</v>
      </c>
      <c r="R168" s="145">
        <f>SUM(R169:R312)</f>
        <v>0.05935000000000001</v>
      </c>
      <c r="T168" s="146">
        <f>SUM(T169:T312)</f>
        <v>0.0002</v>
      </c>
      <c r="AR168" s="140" t="s">
        <v>85</v>
      </c>
      <c r="AT168" s="147" t="s">
        <v>74</v>
      </c>
      <c r="AU168" s="147" t="s">
        <v>85</v>
      </c>
      <c r="AY168" s="140" t="s">
        <v>148</v>
      </c>
      <c r="BK168" s="148">
        <f>SUM(BK169:BK312)</f>
        <v>0</v>
      </c>
    </row>
    <row r="169" spans="2:65" s="1" customFormat="1" ht="24.2" customHeight="1">
      <c r="B169" s="30"/>
      <c r="C169" s="151" t="s">
        <v>219</v>
      </c>
      <c r="D169" s="151" t="s">
        <v>152</v>
      </c>
      <c r="E169" s="152" t="s">
        <v>220</v>
      </c>
      <c r="F169" s="153" t="s">
        <v>221</v>
      </c>
      <c r="G169" s="154" t="s">
        <v>170</v>
      </c>
      <c r="H169" s="155">
        <v>1</v>
      </c>
      <c r="I169" s="156"/>
      <c r="J169" s="157">
        <f>ROUND(I169*H169,2)</f>
        <v>0</v>
      </c>
      <c r="K169" s="158"/>
      <c r="L169" s="30"/>
      <c r="M169" s="159" t="s">
        <v>1</v>
      </c>
      <c r="N169" s="124" t="s">
        <v>40</v>
      </c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162" t="s">
        <v>222</v>
      </c>
      <c r="AT169" s="162" t="s">
        <v>152</v>
      </c>
      <c r="AU169" s="162" t="s">
        <v>149</v>
      </c>
      <c r="AY169" s="14" t="s">
        <v>148</v>
      </c>
      <c r="BE169" s="90">
        <f>IF(N169="základní",J169,0)</f>
        <v>0</v>
      </c>
      <c r="BF169" s="90">
        <f>IF(N169="snížená",J169,0)</f>
        <v>0</v>
      </c>
      <c r="BG169" s="90">
        <f>IF(N169="zákl. přenesená",J169,0)</f>
        <v>0</v>
      </c>
      <c r="BH169" s="90">
        <f>IF(N169="sníž. přenesená",J169,0)</f>
        <v>0</v>
      </c>
      <c r="BI169" s="90">
        <f>IF(N169="nulová",J169,0)</f>
        <v>0</v>
      </c>
      <c r="BJ169" s="14" t="s">
        <v>83</v>
      </c>
      <c r="BK169" s="90">
        <f>ROUND(I169*H169,2)</f>
        <v>0</v>
      </c>
      <c r="BL169" s="14" t="s">
        <v>222</v>
      </c>
      <c r="BM169" s="162" t="s">
        <v>223</v>
      </c>
    </row>
    <row r="170" spans="2:47" s="1" customFormat="1" ht="19.5">
      <c r="B170" s="30"/>
      <c r="D170" s="163" t="s">
        <v>158</v>
      </c>
      <c r="F170" s="164" t="s">
        <v>224</v>
      </c>
      <c r="I170" s="126"/>
      <c r="L170" s="30"/>
      <c r="M170" s="165"/>
      <c r="T170" s="52"/>
      <c r="AT170" s="14" t="s">
        <v>158</v>
      </c>
      <c r="AU170" s="14" t="s">
        <v>149</v>
      </c>
    </row>
    <row r="171" spans="2:65" s="1" customFormat="1" ht="16.5" customHeight="1">
      <c r="B171" s="30"/>
      <c r="C171" s="173" t="s">
        <v>225</v>
      </c>
      <c r="D171" s="173" t="s">
        <v>226</v>
      </c>
      <c r="E171" s="174" t="s">
        <v>227</v>
      </c>
      <c r="F171" s="175" t="s">
        <v>228</v>
      </c>
      <c r="G171" s="176" t="s">
        <v>170</v>
      </c>
      <c r="H171" s="177">
        <v>1</v>
      </c>
      <c r="I171" s="178"/>
      <c r="J171" s="179">
        <f>ROUND(I171*H171,2)</f>
        <v>0</v>
      </c>
      <c r="K171" s="180"/>
      <c r="L171" s="181"/>
      <c r="M171" s="182" t="s">
        <v>1</v>
      </c>
      <c r="N171" s="183" t="s">
        <v>40</v>
      </c>
      <c r="P171" s="160">
        <f>O171*H171</f>
        <v>0</v>
      </c>
      <c r="Q171" s="160">
        <v>0.00023</v>
      </c>
      <c r="R171" s="160">
        <f>Q171*H171</f>
        <v>0.00023</v>
      </c>
      <c r="S171" s="160">
        <v>0</v>
      </c>
      <c r="T171" s="161">
        <f>S171*H171</f>
        <v>0</v>
      </c>
      <c r="AR171" s="162" t="s">
        <v>229</v>
      </c>
      <c r="AT171" s="162" t="s">
        <v>226</v>
      </c>
      <c r="AU171" s="162" t="s">
        <v>149</v>
      </c>
      <c r="AY171" s="14" t="s">
        <v>148</v>
      </c>
      <c r="BE171" s="90">
        <f>IF(N171="základní",J171,0)</f>
        <v>0</v>
      </c>
      <c r="BF171" s="90">
        <f>IF(N171="snížená",J171,0)</f>
        <v>0</v>
      </c>
      <c r="BG171" s="90">
        <f>IF(N171="zákl. přenesená",J171,0)</f>
        <v>0</v>
      </c>
      <c r="BH171" s="90">
        <f>IF(N171="sníž. přenesená",J171,0)</f>
        <v>0</v>
      </c>
      <c r="BI171" s="90">
        <f>IF(N171="nulová",J171,0)</f>
        <v>0</v>
      </c>
      <c r="BJ171" s="14" t="s">
        <v>83</v>
      </c>
      <c r="BK171" s="90">
        <f>ROUND(I171*H171,2)</f>
        <v>0</v>
      </c>
      <c r="BL171" s="14" t="s">
        <v>222</v>
      </c>
      <c r="BM171" s="162" t="s">
        <v>230</v>
      </c>
    </row>
    <row r="172" spans="2:47" s="1" customFormat="1" ht="12">
      <c r="B172" s="30"/>
      <c r="D172" s="163" t="s">
        <v>158</v>
      </c>
      <c r="F172" s="164" t="s">
        <v>228</v>
      </c>
      <c r="I172" s="126"/>
      <c r="L172" s="30"/>
      <c r="M172" s="165"/>
      <c r="T172" s="52"/>
      <c r="AT172" s="14" t="s">
        <v>158</v>
      </c>
      <c r="AU172" s="14" t="s">
        <v>149</v>
      </c>
    </row>
    <row r="173" spans="2:65" s="1" customFormat="1" ht="24.2" customHeight="1">
      <c r="B173" s="30"/>
      <c r="C173" s="151" t="s">
        <v>231</v>
      </c>
      <c r="D173" s="151" t="s">
        <v>152</v>
      </c>
      <c r="E173" s="152" t="s">
        <v>232</v>
      </c>
      <c r="F173" s="153" t="s">
        <v>233</v>
      </c>
      <c r="G173" s="154" t="s">
        <v>170</v>
      </c>
      <c r="H173" s="155">
        <v>1</v>
      </c>
      <c r="I173" s="156"/>
      <c r="J173" s="157">
        <f>ROUND(I173*H173,2)</f>
        <v>0</v>
      </c>
      <c r="K173" s="158"/>
      <c r="L173" s="30"/>
      <c r="M173" s="159" t="s">
        <v>1</v>
      </c>
      <c r="N173" s="124" t="s">
        <v>40</v>
      </c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62" t="s">
        <v>222</v>
      </c>
      <c r="AT173" s="162" t="s">
        <v>152</v>
      </c>
      <c r="AU173" s="162" t="s">
        <v>149</v>
      </c>
      <c r="AY173" s="14" t="s">
        <v>148</v>
      </c>
      <c r="BE173" s="90">
        <f>IF(N173="základní",J173,0)</f>
        <v>0</v>
      </c>
      <c r="BF173" s="90">
        <f>IF(N173="snížená",J173,0)</f>
        <v>0</v>
      </c>
      <c r="BG173" s="90">
        <f>IF(N173="zákl. přenesená",J173,0)</f>
        <v>0</v>
      </c>
      <c r="BH173" s="90">
        <f>IF(N173="sníž. přenesená",J173,0)</f>
        <v>0</v>
      </c>
      <c r="BI173" s="90">
        <f>IF(N173="nulová",J173,0)</f>
        <v>0</v>
      </c>
      <c r="BJ173" s="14" t="s">
        <v>83</v>
      </c>
      <c r="BK173" s="90">
        <f>ROUND(I173*H173,2)</f>
        <v>0</v>
      </c>
      <c r="BL173" s="14" t="s">
        <v>222</v>
      </c>
      <c r="BM173" s="162" t="s">
        <v>234</v>
      </c>
    </row>
    <row r="174" spans="2:47" s="1" customFormat="1" ht="19.5">
      <c r="B174" s="30"/>
      <c r="D174" s="163" t="s">
        <v>158</v>
      </c>
      <c r="F174" s="164" t="s">
        <v>235</v>
      </c>
      <c r="I174" s="126"/>
      <c r="L174" s="30"/>
      <c r="M174" s="165"/>
      <c r="T174" s="52"/>
      <c r="AT174" s="14" t="s">
        <v>158</v>
      </c>
      <c r="AU174" s="14" t="s">
        <v>149</v>
      </c>
    </row>
    <row r="175" spans="2:65" s="1" customFormat="1" ht="24.2" customHeight="1">
      <c r="B175" s="30"/>
      <c r="C175" s="173" t="s">
        <v>236</v>
      </c>
      <c r="D175" s="173" t="s">
        <v>226</v>
      </c>
      <c r="E175" s="174" t="s">
        <v>237</v>
      </c>
      <c r="F175" s="175" t="s">
        <v>238</v>
      </c>
      <c r="G175" s="176" t="s">
        <v>170</v>
      </c>
      <c r="H175" s="177">
        <v>1</v>
      </c>
      <c r="I175" s="178"/>
      <c r="J175" s="179">
        <f>ROUND(I175*H175,2)</f>
        <v>0</v>
      </c>
      <c r="K175" s="180"/>
      <c r="L175" s="181"/>
      <c r="M175" s="182" t="s">
        <v>1</v>
      </c>
      <c r="N175" s="183" t="s">
        <v>40</v>
      </c>
      <c r="P175" s="160">
        <f>O175*H175</f>
        <v>0</v>
      </c>
      <c r="Q175" s="160">
        <v>0.00503</v>
      </c>
      <c r="R175" s="160">
        <f>Q175*H175</f>
        <v>0.00503</v>
      </c>
      <c r="S175" s="160">
        <v>0</v>
      </c>
      <c r="T175" s="161">
        <f>S175*H175</f>
        <v>0</v>
      </c>
      <c r="AR175" s="162" t="s">
        <v>229</v>
      </c>
      <c r="AT175" s="162" t="s">
        <v>226</v>
      </c>
      <c r="AU175" s="162" t="s">
        <v>149</v>
      </c>
      <c r="AY175" s="14" t="s">
        <v>148</v>
      </c>
      <c r="BE175" s="90">
        <f>IF(N175="základní",J175,0)</f>
        <v>0</v>
      </c>
      <c r="BF175" s="90">
        <f>IF(N175="snížená",J175,0)</f>
        <v>0</v>
      </c>
      <c r="BG175" s="90">
        <f>IF(N175="zákl. přenesená",J175,0)</f>
        <v>0</v>
      </c>
      <c r="BH175" s="90">
        <f>IF(N175="sníž. přenesená",J175,0)</f>
        <v>0</v>
      </c>
      <c r="BI175" s="90">
        <f>IF(N175="nulová",J175,0)</f>
        <v>0</v>
      </c>
      <c r="BJ175" s="14" t="s">
        <v>83</v>
      </c>
      <c r="BK175" s="90">
        <f>ROUND(I175*H175,2)</f>
        <v>0</v>
      </c>
      <c r="BL175" s="14" t="s">
        <v>222</v>
      </c>
      <c r="BM175" s="162" t="s">
        <v>239</v>
      </c>
    </row>
    <row r="176" spans="2:47" s="1" customFormat="1" ht="19.5">
      <c r="B176" s="30"/>
      <c r="D176" s="163" t="s">
        <v>158</v>
      </c>
      <c r="F176" s="164" t="s">
        <v>238</v>
      </c>
      <c r="I176" s="126"/>
      <c r="L176" s="30"/>
      <c r="M176" s="165"/>
      <c r="T176" s="52"/>
      <c r="AT176" s="14" t="s">
        <v>158</v>
      </c>
      <c r="AU176" s="14" t="s">
        <v>149</v>
      </c>
    </row>
    <row r="177" spans="2:65" s="1" customFormat="1" ht="24.2" customHeight="1">
      <c r="B177" s="30"/>
      <c r="C177" s="173" t="s">
        <v>240</v>
      </c>
      <c r="D177" s="173" t="s">
        <v>226</v>
      </c>
      <c r="E177" s="174" t="s">
        <v>241</v>
      </c>
      <c r="F177" s="175" t="s">
        <v>242</v>
      </c>
      <c r="G177" s="176" t="s">
        <v>170</v>
      </c>
      <c r="H177" s="177">
        <v>1</v>
      </c>
      <c r="I177" s="178"/>
      <c r="J177" s="179">
        <f>ROUND(I177*H177,2)</f>
        <v>0</v>
      </c>
      <c r="K177" s="180"/>
      <c r="L177" s="181"/>
      <c r="M177" s="182" t="s">
        <v>1</v>
      </c>
      <c r="N177" s="183" t="s">
        <v>40</v>
      </c>
      <c r="P177" s="160">
        <f>O177*H177</f>
        <v>0</v>
      </c>
      <c r="Q177" s="160">
        <v>0.00503</v>
      </c>
      <c r="R177" s="160">
        <f>Q177*H177</f>
        <v>0.00503</v>
      </c>
      <c r="S177" s="160">
        <v>0</v>
      </c>
      <c r="T177" s="161">
        <f>S177*H177</f>
        <v>0</v>
      </c>
      <c r="AR177" s="162" t="s">
        <v>229</v>
      </c>
      <c r="AT177" s="162" t="s">
        <v>226</v>
      </c>
      <c r="AU177" s="162" t="s">
        <v>149</v>
      </c>
      <c r="AY177" s="14" t="s">
        <v>148</v>
      </c>
      <c r="BE177" s="90">
        <f>IF(N177="základní",J177,0)</f>
        <v>0</v>
      </c>
      <c r="BF177" s="90">
        <f>IF(N177="snížená",J177,0)</f>
        <v>0</v>
      </c>
      <c r="BG177" s="90">
        <f>IF(N177="zákl. přenesená",J177,0)</f>
        <v>0</v>
      </c>
      <c r="BH177" s="90">
        <f>IF(N177="sníž. přenesená",J177,0)</f>
        <v>0</v>
      </c>
      <c r="BI177" s="90">
        <f>IF(N177="nulová",J177,0)</f>
        <v>0</v>
      </c>
      <c r="BJ177" s="14" t="s">
        <v>83</v>
      </c>
      <c r="BK177" s="90">
        <f>ROUND(I177*H177,2)</f>
        <v>0</v>
      </c>
      <c r="BL177" s="14" t="s">
        <v>222</v>
      </c>
      <c r="BM177" s="162" t="s">
        <v>243</v>
      </c>
    </row>
    <row r="178" spans="2:47" s="1" customFormat="1" ht="19.5">
      <c r="B178" s="30"/>
      <c r="D178" s="163" t="s">
        <v>158</v>
      </c>
      <c r="F178" s="164" t="s">
        <v>242</v>
      </c>
      <c r="I178" s="126"/>
      <c r="L178" s="30"/>
      <c r="M178" s="165"/>
      <c r="T178" s="52"/>
      <c r="AT178" s="14" t="s">
        <v>158</v>
      </c>
      <c r="AU178" s="14" t="s">
        <v>149</v>
      </c>
    </row>
    <row r="179" spans="2:65" s="1" customFormat="1" ht="33" customHeight="1">
      <c r="B179" s="30"/>
      <c r="C179" s="151" t="s">
        <v>244</v>
      </c>
      <c r="D179" s="151" t="s">
        <v>152</v>
      </c>
      <c r="E179" s="152" t="s">
        <v>245</v>
      </c>
      <c r="F179" s="153" t="s">
        <v>246</v>
      </c>
      <c r="G179" s="154" t="s">
        <v>170</v>
      </c>
      <c r="H179" s="155">
        <v>9</v>
      </c>
      <c r="I179" s="156"/>
      <c r="J179" s="157">
        <f>ROUND(I179*H179,2)</f>
        <v>0</v>
      </c>
      <c r="K179" s="158"/>
      <c r="L179" s="30"/>
      <c r="M179" s="159" t="s">
        <v>1</v>
      </c>
      <c r="N179" s="124" t="s">
        <v>40</v>
      </c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162" t="s">
        <v>222</v>
      </c>
      <c r="AT179" s="162" t="s">
        <v>152</v>
      </c>
      <c r="AU179" s="162" t="s">
        <v>149</v>
      </c>
      <c r="AY179" s="14" t="s">
        <v>148</v>
      </c>
      <c r="BE179" s="90">
        <f>IF(N179="základní",J179,0)</f>
        <v>0</v>
      </c>
      <c r="BF179" s="90">
        <f>IF(N179="snížená",J179,0)</f>
        <v>0</v>
      </c>
      <c r="BG179" s="90">
        <f>IF(N179="zákl. přenesená",J179,0)</f>
        <v>0</v>
      </c>
      <c r="BH179" s="90">
        <f>IF(N179="sníž. přenesená",J179,0)</f>
        <v>0</v>
      </c>
      <c r="BI179" s="90">
        <f>IF(N179="nulová",J179,0)</f>
        <v>0</v>
      </c>
      <c r="BJ179" s="14" t="s">
        <v>83</v>
      </c>
      <c r="BK179" s="90">
        <f>ROUND(I179*H179,2)</f>
        <v>0</v>
      </c>
      <c r="BL179" s="14" t="s">
        <v>222</v>
      </c>
      <c r="BM179" s="162" t="s">
        <v>247</v>
      </c>
    </row>
    <row r="180" spans="2:47" s="1" customFormat="1" ht="19.5">
      <c r="B180" s="30"/>
      <c r="D180" s="163" t="s">
        <v>158</v>
      </c>
      <c r="F180" s="164" t="s">
        <v>246</v>
      </c>
      <c r="I180" s="126"/>
      <c r="L180" s="30"/>
      <c r="M180" s="165"/>
      <c r="T180" s="52"/>
      <c r="AT180" s="14" t="s">
        <v>158</v>
      </c>
      <c r="AU180" s="14" t="s">
        <v>149</v>
      </c>
    </row>
    <row r="181" spans="2:65" s="1" customFormat="1" ht="24.2" customHeight="1">
      <c r="B181" s="30"/>
      <c r="C181" s="173" t="s">
        <v>248</v>
      </c>
      <c r="D181" s="173" t="s">
        <v>226</v>
      </c>
      <c r="E181" s="174" t="s">
        <v>249</v>
      </c>
      <c r="F181" s="175" t="s">
        <v>250</v>
      </c>
      <c r="G181" s="176" t="s">
        <v>170</v>
      </c>
      <c r="H181" s="177">
        <v>9</v>
      </c>
      <c r="I181" s="178"/>
      <c r="J181" s="179">
        <f>ROUND(I181*H181,2)</f>
        <v>0</v>
      </c>
      <c r="K181" s="180"/>
      <c r="L181" s="181"/>
      <c r="M181" s="182" t="s">
        <v>1</v>
      </c>
      <c r="N181" s="183" t="s">
        <v>40</v>
      </c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AR181" s="162" t="s">
        <v>229</v>
      </c>
      <c r="AT181" s="162" t="s">
        <v>226</v>
      </c>
      <c r="AU181" s="162" t="s">
        <v>149</v>
      </c>
      <c r="AY181" s="14" t="s">
        <v>148</v>
      </c>
      <c r="BE181" s="90">
        <f>IF(N181="základní",J181,0)</f>
        <v>0</v>
      </c>
      <c r="BF181" s="90">
        <f>IF(N181="snížená",J181,0)</f>
        <v>0</v>
      </c>
      <c r="BG181" s="90">
        <f>IF(N181="zákl. přenesená",J181,0)</f>
        <v>0</v>
      </c>
      <c r="BH181" s="90">
        <f>IF(N181="sníž. přenesená",J181,0)</f>
        <v>0</v>
      </c>
      <c r="BI181" s="90">
        <f>IF(N181="nulová",J181,0)</f>
        <v>0</v>
      </c>
      <c r="BJ181" s="14" t="s">
        <v>83</v>
      </c>
      <c r="BK181" s="90">
        <f>ROUND(I181*H181,2)</f>
        <v>0</v>
      </c>
      <c r="BL181" s="14" t="s">
        <v>222</v>
      </c>
      <c r="BM181" s="162" t="s">
        <v>251</v>
      </c>
    </row>
    <row r="182" spans="2:47" s="1" customFormat="1" ht="19.5">
      <c r="B182" s="30"/>
      <c r="D182" s="163" t="s">
        <v>158</v>
      </c>
      <c r="F182" s="164" t="s">
        <v>250</v>
      </c>
      <c r="I182" s="126"/>
      <c r="L182" s="30"/>
      <c r="M182" s="165"/>
      <c r="T182" s="52"/>
      <c r="AT182" s="14" t="s">
        <v>158</v>
      </c>
      <c r="AU182" s="14" t="s">
        <v>149</v>
      </c>
    </row>
    <row r="183" spans="2:65" s="1" customFormat="1" ht="24.2" customHeight="1">
      <c r="B183" s="30"/>
      <c r="C183" s="151" t="s">
        <v>252</v>
      </c>
      <c r="D183" s="151" t="s">
        <v>152</v>
      </c>
      <c r="E183" s="152" t="s">
        <v>253</v>
      </c>
      <c r="F183" s="153" t="s">
        <v>254</v>
      </c>
      <c r="G183" s="154" t="s">
        <v>170</v>
      </c>
      <c r="H183" s="155">
        <v>3</v>
      </c>
      <c r="I183" s="156"/>
      <c r="J183" s="157">
        <f>ROUND(I183*H183,2)</f>
        <v>0</v>
      </c>
      <c r="K183" s="158"/>
      <c r="L183" s="30"/>
      <c r="M183" s="159" t="s">
        <v>1</v>
      </c>
      <c r="N183" s="124" t="s">
        <v>40</v>
      </c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AR183" s="162" t="s">
        <v>222</v>
      </c>
      <c r="AT183" s="162" t="s">
        <v>152</v>
      </c>
      <c r="AU183" s="162" t="s">
        <v>149</v>
      </c>
      <c r="AY183" s="14" t="s">
        <v>148</v>
      </c>
      <c r="BE183" s="90">
        <f>IF(N183="základní",J183,0)</f>
        <v>0</v>
      </c>
      <c r="BF183" s="90">
        <f>IF(N183="snížená",J183,0)</f>
        <v>0</v>
      </c>
      <c r="BG183" s="90">
        <f>IF(N183="zákl. přenesená",J183,0)</f>
        <v>0</v>
      </c>
      <c r="BH183" s="90">
        <f>IF(N183="sníž. přenesená",J183,0)</f>
        <v>0</v>
      </c>
      <c r="BI183" s="90">
        <f>IF(N183="nulová",J183,0)</f>
        <v>0</v>
      </c>
      <c r="BJ183" s="14" t="s">
        <v>83</v>
      </c>
      <c r="BK183" s="90">
        <f>ROUND(I183*H183,2)</f>
        <v>0</v>
      </c>
      <c r="BL183" s="14" t="s">
        <v>222</v>
      </c>
      <c r="BM183" s="162" t="s">
        <v>255</v>
      </c>
    </row>
    <row r="184" spans="2:47" s="1" customFormat="1" ht="19.5">
      <c r="B184" s="30"/>
      <c r="D184" s="163" t="s">
        <v>158</v>
      </c>
      <c r="F184" s="164" t="s">
        <v>256</v>
      </c>
      <c r="I184" s="126"/>
      <c r="L184" s="30"/>
      <c r="M184" s="165"/>
      <c r="T184" s="52"/>
      <c r="AT184" s="14" t="s">
        <v>158</v>
      </c>
      <c r="AU184" s="14" t="s">
        <v>149</v>
      </c>
    </row>
    <row r="185" spans="2:65" s="1" customFormat="1" ht="37.9" customHeight="1">
      <c r="B185" s="30"/>
      <c r="C185" s="173" t="s">
        <v>257</v>
      </c>
      <c r="D185" s="173" t="s">
        <v>226</v>
      </c>
      <c r="E185" s="174" t="s">
        <v>258</v>
      </c>
      <c r="F185" s="175" t="s">
        <v>259</v>
      </c>
      <c r="G185" s="176" t="s">
        <v>170</v>
      </c>
      <c r="H185" s="177">
        <v>3</v>
      </c>
      <c r="I185" s="178"/>
      <c r="J185" s="179">
        <f>ROUND(I185*H185,2)</f>
        <v>0</v>
      </c>
      <c r="K185" s="180"/>
      <c r="L185" s="181"/>
      <c r="M185" s="182" t="s">
        <v>1</v>
      </c>
      <c r="N185" s="183" t="s">
        <v>40</v>
      </c>
      <c r="P185" s="160">
        <f>O185*H185</f>
        <v>0</v>
      </c>
      <c r="Q185" s="160">
        <v>0.0004</v>
      </c>
      <c r="R185" s="160">
        <f>Q185*H185</f>
        <v>0.0012000000000000001</v>
      </c>
      <c r="S185" s="160">
        <v>0</v>
      </c>
      <c r="T185" s="161">
        <f>S185*H185</f>
        <v>0</v>
      </c>
      <c r="AR185" s="162" t="s">
        <v>229</v>
      </c>
      <c r="AT185" s="162" t="s">
        <v>226</v>
      </c>
      <c r="AU185" s="162" t="s">
        <v>149</v>
      </c>
      <c r="AY185" s="14" t="s">
        <v>148</v>
      </c>
      <c r="BE185" s="90">
        <f>IF(N185="základní",J185,0)</f>
        <v>0</v>
      </c>
      <c r="BF185" s="90">
        <f>IF(N185="snížená",J185,0)</f>
        <v>0</v>
      </c>
      <c r="BG185" s="90">
        <f>IF(N185="zákl. přenesená",J185,0)</f>
        <v>0</v>
      </c>
      <c r="BH185" s="90">
        <f>IF(N185="sníž. přenesená",J185,0)</f>
        <v>0</v>
      </c>
      <c r="BI185" s="90">
        <f>IF(N185="nulová",J185,0)</f>
        <v>0</v>
      </c>
      <c r="BJ185" s="14" t="s">
        <v>83</v>
      </c>
      <c r="BK185" s="90">
        <f>ROUND(I185*H185,2)</f>
        <v>0</v>
      </c>
      <c r="BL185" s="14" t="s">
        <v>222</v>
      </c>
      <c r="BM185" s="162" t="s">
        <v>260</v>
      </c>
    </row>
    <row r="186" spans="2:47" s="1" customFormat="1" ht="19.5">
      <c r="B186" s="30"/>
      <c r="D186" s="163" t="s">
        <v>158</v>
      </c>
      <c r="F186" s="164" t="s">
        <v>259</v>
      </c>
      <c r="I186" s="126"/>
      <c r="L186" s="30"/>
      <c r="M186" s="165"/>
      <c r="T186" s="52"/>
      <c r="AT186" s="14" t="s">
        <v>158</v>
      </c>
      <c r="AU186" s="14" t="s">
        <v>149</v>
      </c>
    </row>
    <row r="187" spans="2:65" s="1" customFormat="1" ht="33" customHeight="1">
      <c r="B187" s="30"/>
      <c r="C187" s="151" t="s">
        <v>261</v>
      </c>
      <c r="D187" s="151" t="s">
        <v>152</v>
      </c>
      <c r="E187" s="152" t="s">
        <v>262</v>
      </c>
      <c r="F187" s="153" t="s">
        <v>263</v>
      </c>
      <c r="G187" s="154" t="s">
        <v>170</v>
      </c>
      <c r="H187" s="155">
        <v>1</v>
      </c>
      <c r="I187" s="156"/>
      <c r="J187" s="157">
        <f>ROUND(I187*H187,2)</f>
        <v>0</v>
      </c>
      <c r="K187" s="158"/>
      <c r="L187" s="30"/>
      <c r="M187" s="159" t="s">
        <v>1</v>
      </c>
      <c r="N187" s="124" t="s">
        <v>40</v>
      </c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AR187" s="162" t="s">
        <v>222</v>
      </c>
      <c r="AT187" s="162" t="s">
        <v>152</v>
      </c>
      <c r="AU187" s="162" t="s">
        <v>149</v>
      </c>
      <c r="AY187" s="14" t="s">
        <v>148</v>
      </c>
      <c r="BE187" s="90">
        <f>IF(N187="základní",J187,0)</f>
        <v>0</v>
      </c>
      <c r="BF187" s="90">
        <f>IF(N187="snížená",J187,0)</f>
        <v>0</v>
      </c>
      <c r="BG187" s="90">
        <f>IF(N187="zákl. přenesená",J187,0)</f>
        <v>0</v>
      </c>
      <c r="BH187" s="90">
        <f>IF(N187="sníž. přenesená",J187,0)</f>
        <v>0</v>
      </c>
      <c r="BI187" s="90">
        <f>IF(N187="nulová",J187,0)</f>
        <v>0</v>
      </c>
      <c r="BJ187" s="14" t="s">
        <v>83</v>
      </c>
      <c r="BK187" s="90">
        <f>ROUND(I187*H187,2)</f>
        <v>0</v>
      </c>
      <c r="BL187" s="14" t="s">
        <v>222</v>
      </c>
      <c r="BM187" s="162" t="s">
        <v>264</v>
      </c>
    </row>
    <row r="188" spans="2:47" s="1" customFormat="1" ht="19.5">
      <c r="B188" s="30"/>
      <c r="D188" s="163" t="s">
        <v>158</v>
      </c>
      <c r="F188" s="164" t="s">
        <v>265</v>
      </c>
      <c r="I188" s="126"/>
      <c r="L188" s="30"/>
      <c r="M188" s="165"/>
      <c r="T188" s="52"/>
      <c r="AT188" s="14" t="s">
        <v>158</v>
      </c>
      <c r="AU188" s="14" t="s">
        <v>149</v>
      </c>
    </row>
    <row r="189" spans="2:65" s="1" customFormat="1" ht="24.2" customHeight="1">
      <c r="B189" s="30"/>
      <c r="C189" s="173" t="s">
        <v>266</v>
      </c>
      <c r="D189" s="173" t="s">
        <v>226</v>
      </c>
      <c r="E189" s="174" t="s">
        <v>267</v>
      </c>
      <c r="F189" s="175" t="s">
        <v>268</v>
      </c>
      <c r="G189" s="176" t="s">
        <v>170</v>
      </c>
      <c r="H189" s="177">
        <v>1</v>
      </c>
      <c r="I189" s="178"/>
      <c r="J189" s="179">
        <f>ROUND(I189*H189,2)</f>
        <v>0</v>
      </c>
      <c r="K189" s="180"/>
      <c r="L189" s="181"/>
      <c r="M189" s="182" t="s">
        <v>1</v>
      </c>
      <c r="N189" s="183" t="s">
        <v>40</v>
      </c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AR189" s="162" t="s">
        <v>229</v>
      </c>
      <c r="AT189" s="162" t="s">
        <v>226</v>
      </c>
      <c r="AU189" s="162" t="s">
        <v>149</v>
      </c>
      <c r="AY189" s="14" t="s">
        <v>148</v>
      </c>
      <c r="BE189" s="90">
        <f>IF(N189="základní",J189,0)</f>
        <v>0</v>
      </c>
      <c r="BF189" s="90">
        <f>IF(N189="snížená",J189,0)</f>
        <v>0</v>
      </c>
      <c r="BG189" s="90">
        <f>IF(N189="zákl. přenesená",J189,0)</f>
        <v>0</v>
      </c>
      <c r="BH189" s="90">
        <f>IF(N189="sníž. přenesená",J189,0)</f>
        <v>0</v>
      </c>
      <c r="BI189" s="90">
        <f>IF(N189="nulová",J189,0)</f>
        <v>0</v>
      </c>
      <c r="BJ189" s="14" t="s">
        <v>83</v>
      </c>
      <c r="BK189" s="90">
        <f>ROUND(I189*H189,2)</f>
        <v>0</v>
      </c>
      <c r="BL189" s="14" t="s">
        <v>222</v>
      </c>
      <c r="BM189" s="162" t="s">
        <v>269</v>
      </c>
    </row>
    <row r="190" spans="2:47" s="1" customFormat="1" ht="12">
      <c r="B190" s="30"/>
      <c r="D190" s="163" t="s">
        <v>158</v>
      </c>
      <c r="F190" s="164" t="s">
        <v>268</v>
      </c>
      <c r="I190" s="126"/>
      <c r="L190" s="30"/>
      <c r="M190" s="165"/>
      <c r="T190" s="52"/>
      <c r="AT190" s="14" t="s">
        <v>158</v>
      </c>
      <c r="AU190" s="14" t="s">
        <v>149</v>
      </c>
    </row>
    <row r="191" spans="2:65" s="1" customFormat="1" ht="16.5" customHeight="1">
      <c r="B191" s="30"/>
      <c r="C191" s="151" t="s">
        <v>270</v>
      </c>
      <c r="D191" s="151" t="s">
        <v>152</v>
      </c>
      <c r="E191" s="152" t="s">
        <v>271</v>
      </c>
      <c r="F191" s="153" t="s">
        <v>272</v>
      </c>
      <c r="G191" s="154" t="s">
        <v>170</v>
      </c>
      <c r="H191" s="155">
        <v>1</v>
      </c>
      <c r="I191" s="156"/>
      <c r="J191" s="157">
        <f>ROUND(I191*H191,2)</f>
        <v>0</v>
      </c>
      <c r="K191" s="158"/>
      <c r="L191" s="30"/>
      <c r="M191" s="159" t="s">
        <v>1</v>
      </c>
      <c r="N191" s="124" t="s">
        <v>40</v>
      </c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AR191" s="162" t="s">
        <v>222</v>
      </c>
      <c r="AT191" s="162" t="s">
        <v>152</v>
      </c>
      <c r="AU191" s="162" t="s">
        <v>149</v>
      </c>
      <c r="AY191" s="14" t="s">
        <v>148</v>
      </c>
      <c r="BE191" s="90">
        <f>IF(N191="základní",J191,0)</f>
        <v>0</v>
      </c>
      <c r="BF191" s="90">
        <f>IF(N191="snížená",J191,0)</f>
        <v>0</v>
      </c>
      <c r="BG191" s="90">
        <f>IF(N191="zákl. přenesená",J191,0)</f>
        <v>0</v>
      </c>
      <c r="BH191" s="90">
        <f>IF(N191="sníž. přenesená",J191,0)</f>
        <v>0</v>
      </c>
      <c r="BI191" s="90">
        <f>IF(N191="nulová",J191,0)</f>
        <v>0</v>
      </c>
      <c r="BJ191" s="14" t="s">
        <v>83</v>
      </c>
      <c r="BK191" s="90">
        <f>ROUND(I191*H191,2)</f>
        <v>0</v>
      </c>
      <c r="BL191" s="14" t="s">
        <v>222</v>
      </c>
      <c r="BM191" s="162" t="s">
        <v>273</v>
      </c>
    </row>
    <row r="192" spans="2:47" s="1" customFormat="1" ht="19.5">
      <c r="B192" s="30"/>
      <c r="D192" s="163" t="s">
        <v>158</v>
      </c>
      <c r="F192" s="164" t="s">
        <v>274</v>
      </c>
      <c r="I192" s="126"/>
      <c r="L192" s="30"/>
      <c r="M192" s="165"/>
      <c r="T192" s="52"/>
      <c r="AT192" s="14" t="s">
        <v>158</v>
      </c>
      <c r="AU192" s="14" t="s">
        <v>149</v>
      </c>
    </row>
    <row r="193" spans="2:65" s="1" customFormat="1" ht="24.2" customHeight="1">
      <c r="B193" s="30"/>
      <c r="C193" s="173" t="s">
        <v>275</v>
      </c>
      <c r="D193" s="173" t="s">
        <v>226</v>
      </c>
      <c r="E193" s="174" t="s">
        <v>276</v>
      </c>
      <c r="F193" s="175" t="s">
        <v>277</v>
      </c>
      <c r="G193" s="176" t="s">
        <v>170</v>
      </c>
      <c r="H193" s="177">
        <v>1</v>
      </c>
      <c r="I193" s="178"/>
      <c r="J193" s="179">
        <f>ROUND(I193*H193,2)</f>
        <v>0</v>
      </c>
      <c r="K193" s="180"/>
      <c r="L193" s="181"/>
      <c r="M193" s="182" t="s">
        <v>1</v>
      </c>
      <c r="N193" s="183" t="s">
        <v>40</v>
      </c>
      <c r="P193" s="160">
        <f>O193*H193</f>
        <v>0</v>
      </c>
      <c r="Q193" s="160">
        <v>5E-05</v>
      </c>
      <c r="R193" s="160">
        <f>Q193*H193</f>
        <v>5E-05</v>
      </c>
      <c r="S193" s="160">
        <v>0</v>
      </c>
      <c r="T193" s="161">
        <f>S193*H193</f>
        <v>0</v>
      </c>
      <c r="AR193" s="162" t="s">
        <v>229</v>
      </c>
      <c r="AT193" s="162" t="s">
        <v>226</v>
      </c>
      <c r="AU193" s="162" t="s">
        <v>149</v>
      </c>
      <c r="AY193" s="14" t="s">
        <v>148</v>
      </c>
      <c r="BE193" s="90">
        <f>IF(N193="základní",J193,0)</f>
        <v>0</v>
      </c>
      <c r="BF193" s="90">
        <f>IF(N193="snížená",J193,0)</f>
        <v>0</v>
      </c>
      <c r="BG193" s="90">
        <f>IF(N193="zákl. přenesená",J193,0)</f>
        <v>0</v>
      </c>
      <c r="BH193" s="90">
        <f>IF(N193="sníž. přenesená",J193,0)</f>
        <v>0</v>
      </c>
      <c r="BI193" s="90">
        <f>IF(N193="nulová",J193,0)</f>
        <v>0</v>
      </c>
      <c r="BJ193" s="14" t="s">
        <v>83</v>
      </c>
      <c r="BK193" s="90">
        <f>ROUND(I193*H193,2)</f>
        <v>0</v>
      </c>
      <c r="BL193" s="14" t="s">
        <v>222</v>
      </c>
      <c r="BM193" s="162" t="s">
        <v>278</v>
      </c>
    </row>
    <row r="194" spans="2:47" s="1" customFormat="1" ht="19.5">
      <c r="B194" s="30"/>
      <c r="D194" s="163" t="s">
        <v>158</v>
      </c>
      <c r="F194" s="164" t="s">
        <v>277</v>
      </c>
      <c r="I194" s="126"/>
      <c r="L194" s="30"/>
      <c r="M194" s="165"/>
      <c r="T194" s="52"/>
      <c r="AT194" s="14" t="s">
        <v>158</v>
      </c>
      <c r="AU194" s="14" t="s">
        <v>149</v>
      </c>
    </row>
    <row r="195" spans="2:65" s="1" customFormat="1" ht="24.2" customHeight="1">
      <c r="B195" s="30"/>
      <c r="C195" s="151" t="s">
        <v>279</v>
      </c>
      <c r="D195" s="151" t="s">
        <v>152</v>
      </c>
      <c r="E195" s="152" t="s">
        <v>280</v>
      </c>
      <c r="F195" s="153" t="s">
        <v>281</v>
      </c>
      <c r="G195" s="154" t="s">
        <v>282</v>
      </c>
      <c r="H195" s="155">
        <v>6</v>
      </c>
      <c r="I195" s="156"/>
      <c r="J195" s="157">
        <f>ROUND(I195*H195,2)</f>
        <v>0</v>
      </c>
      <c r="K195" s="158"/>
      <c r="L195" s="30"/>
      <c r="M195" s="159" t="s">
        <v>1</v>
      </c>
      <c r="N195" s="124" t="s">
        <v>40</v>
      </c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AR195" s="162" t="s">
        <v>222</v>
      </c>
      <c r="AT195" s="162" t="s">
        <v>152</v>
      </c>
      <c r="AU195" s="162" t="s">
        <v>149</v>
      </c>
      <c r="AY195" s="14" t="s">
        <v>148</v>
      </c>
      <c r="BE195" s="90">
        <f>IF(N195="základní",J195,0)</f>
        <v>0</v>
      </c>
      <c r="BF195" s="90">
        <f>IF(N195="snížená",J195,0)</f>
        <v>0</v>
      </c>
      <c r="BG195" s="90">
        <f>IF(N195="zákl. přenesená",J195,0)</f>
        <v>0</v>
      </c>
      <c r="BH195" s="90">
        <f>IF(N195="sníž. přenesená",J195,0)</f>
        <v>0</v>
      </c>
      <c r="BI195" s="90">
        <f>IF(N195="nulová",J195,0)</f>
        <v>0</v>
      </c>
      <c r="BJ195" s="14" t="s">
        <v>83</v>
      </c>
      <c r="BK195" s="90">
        <f>ROUND(I195*H195,2)</f>
        <v>0</v>
      </c>
      <c r="BL195" s="14" t="s">
        <v>222</v>
      </c>
      <c r="BM195" s="162" t="s">
        <v>283</v>
      </c>
    </row>
    <row r="196" spans="2:47" s="1" customFormat="1" ht="29.25">
      <c r="B196" s="30"/>
      <c r="D196" s="163" t="s">
        <v>158</v>
      </c>
      <c r="F196" s="164" t="s">
        <v>284</v>
      </c>
      <c r="I196" s="126"/>
      <c r="L196" s="30"/>
      <c r="M196" s="165"/>
      <c r="T196" s="52"/>
      <c r="AT196" s="14" t="s">
        <v>158</v>
      </c>
      <c r="AU196" s="14" t="s">
        <v>149</v>
      </c>
    </row>
    <row r="197" spans="2:65" s="1" customFormat="1" ht="37.9" customHeight="1">
      <c r="B197" s="30"/>
      <c r="C197" s="173" t="s">
        <v>285</v>
      </c>
      <c r="D197" s="173" t="s">
        <v>226</v>
      </c>
      <c r="E197" s="174" t="s">
        <v>286</v>
      </c>
      <c r="F197" s="175" t="s">
        <v>287</v>
      </c>
      <c r="G197" s="176" t="s">
        <v>282</v>
      </c>
      <c r="H197" s="177">
        <v>4</v>
      </c>
      <c r="I197" s="178"/>
      <c r="J197" s="179">
        <f>ROUND(I197*H197,2)</f>
        <v>0</v>
      </c>
      <c r="K197" s="180"/>
      <c r="L197" s="181"/>
      <c r="M197" s="182" t="s">
        <v>1</v>
      </c>
      <c r="N197" s="183" t="s">
        <v>40</v>
      </c>
      <c r="P197" s="160">
        <f>O197*H197</f>
        <v>0</v>
      </c>
      <c r="Q197" s="160">
        <v>7E-05</v>
      </c>
      <c r="R197" s="160">
        <f>Q197*H197</f>
        <v>0.00028</v>
      </c>
      <c r="S197" s="160">
        <v>0</v>
      </c>
      <c r="T197" s="161">
        <f>S197*H197</f>
        <v>0</v>
      </c>
      <c r="AR197" s="162" t="s">
        <v>229</v>
      </c>
      <c r="AT197" s="162" t="s">
        <v>226</v>
      </c>
      <c r="AU197" s="162" t="s">
        <v>149</v>
      </c>
      <c r="AY197" s="14" t="s">
        <v>148</v>
      </c>
      <c r="BE197" s="90">
        <f>IF(N197="základní",J197,0)</f>
        <v>0</v>
      </c>
      <c r="BF197" s="90">
        <f>IF(N197="snížená",J197,0)</f>
        <v>0</v>
      </c>
      <c r="BG197" s="90">
        <f>IF(N197="zákl. přenesená",J197,0)</f>
        <v>0</v>
      </c>
      <c r="BH197" s="90">
        <f>IF(N197="sníž. přenesená",J197,0)</f>
        <v>0</v>
      </c>
      <c r="BI197" s="90">
        <f>IF(N197="nulová",J197,0)</f>
        <v>0</v>
      </c>
      <c r="BJ197" s="14" t="s">
        <v>83</v>
      </c>
      <c r="BK197" s="90">
        <f>ROUND(I197*H197,2)</f>
        <v>0</v>
      </c>
      <c r="BL197" s="14" t="s">
        <v>222</v>
      </c>
      <c r="BM197" s="162" t="s">
        <v>288</v>
      </c>
    </row>
    <row r="198" spans="2:47" s="1" customFormat="1" ht="19.5">
      <c r="B198" s="30"/>
      <c r="D198" s="163" t="s">
        <v>158</v>
      </c>
      <c r="F198" s="164" t="s">
        <v>287</v>
      </c>
      <c r="I198" s="126"/>
      <c r="L198" s="30"/>
      <c r="M198" s="165"/>
      <c r="T198" s="52"/>
      <c r="AT198" s="14" t="s">
        <v>158</v>
      </c>
      <c r="AU198" s="14" t="s">
        <v>149</v>
      </c>
    </row>
    <row r="199" spans="2:65" s="1" customFormat="1" ht="33" customHeight="1">
      <c r="B199" s="30"/>
      <c r="C199" s="173" t="s">
        <v>289</v>
      </c>
      <c r="D199" s="173" t="s">
        <v>226</v>
      </c>
      <c r="E199" s="174" t="s">
        <v>290</v>
      </c>
      <c r="F199" s="175" t="s">
        <v>291</v>
      </c>
      <c r="G199" s="176" t="s">
        <v>282</v>
      </c>
      <c r="H199" s="177">
        <v>1</v>
      </c>
      <c r="I199" s="178"/>
      <c r="J199" s="179">
        <f>ROUND(I199*H199,2)</f>
        <v>0</v>
      </c>
      <c r="K199" s="180"/>
      <c r="L199" s="181"/>
      <c r="M199" s="182" t="s">
        <v>1</v>
      </c>
      <c r="N199" s="183" t="s">
        <v>40</v>
      </c>
      <c r="P199" s="160">
        <f>O199*H199</f>
        <v>0</v>
      </c>
      <c r="Q199" s="160">
        <v>7E-05</v>
      </c>
      <c r="R199" s="160">
        <f>Q199*H199</f>
        <v>7E-05</v>
      </c>
      <c r="S199" s="160">
        <v>0</v>
      </c>
      <c r="T199" s="161">
        <f>S199*H199</f>
        <v>0</v>
      </c>
      <c r="AR199" s="162" t="s">
        <v>229</v>
      </c>
      <c r="AT199" s="162" t="s">
        <v>226</v>
      </c>
      <c r="AU199" s="162" t="s">
        <v>149</v>
      </c>
      <c r="AY199" s="14" t="s">
        <v>148</v>
      </c>
      <c r="BE199" s="90">
        <f>IF(N199="základní",J199,0)</f>
        <v>0</v>
      </c>
      <c r="BF199" s="90">
        <f>IF(N199="snížená",J199,0)</f>
        <v>0</v>
      </c>
      <c r="BG199" s="90">
        <f>IF(N199="zákl. přenesená",J199,0)</f>
        <v>0</v>
      </c>
      <c r="BH199" s="90">
        <f>IF(N199="sníž. přenesená",J199,0)</f>
        <v>0</v>
      </c>
      <c r="BI199" s="90">
        <f>IF(N199="nulová",J199,0)</f>
        <v>0</v>
      </c>
      <c r="BJ199" s="14" t="s">
        <v>83</v>
      </c>
      <c r="BK199" s="90">
        <f>ROUND(I199*H199,2)</f>
        <v>0</v>
      </c>
      <c r="BL199" s="14" t="s">
        <v>222</v>
      </c>
      <c r="BM199" s="162" t="s">
        <v>292</v>
      </c>
    </row>
    <row r="200" spans="2:47" s="1" customFormat="1" ht="19.5">
      <c r="B200" s="30"/>
      <c r="D200" s="163" t="s">
        <v>158</v>
      </c>
      <c r="F200" s="164" t="s">
        <v>291</v>
      </c>
      <c r="I200" s="126"/>
      <c r="L200" s="30"/>
      <c r="M200" s="165"/>
      <c r="T200" s="52"/>
      <c r="AT200" s="14" t="s">
        <v>158</v>
      </c>
      <c r="AU200" s="14" t="s">
        <v>149</v>
      </c>
    </row>
    <row r="201" spans="2:65" s="1" customFormat="1" ht="37.9" customHeight="1">
      <c r="B201" s="30"/>
      <c r="C201" s="173" t="s">
        <v>293</v>
      </c>
      <c r="D201" s="173" t="s">
        <v>226</v>
      </c>
      <c r="E201" s="174" t="s">
        <v>294</v>
      </c>
      <c r="F201" s="175" t="s">
        <v>295</v>
      </c>
      <c r="G201" s="176" t="s">
        <v>282</v>
      </c>
      <c r="H201" s="177">
        <v>1</v>
      </c>
      <c r="I201" s="178"/>
      <c r="J201" s="179">
        <f>ROUND(I201*H201,2)</f>
        <v>0</v>
      </c>
      <c r="K201" s="180"/>
      <c r="L201" s="181"/>
      <c r="M201" s="182" t="s">
        <v>1</v>
      </c>
      <c r="N201" s="183" t="s">
        <v>40</v>
      </c>
      <c r="P201" s="160">
        <f>O201*H201</f>
        <v>0</v>
      </c>
      <c r="Q201" s="160">
        <v>7E-05</v>
      </c>
      <c r="R201" s="160">
        <f>Q201*H201</f>
        <v>7E-05</v>
      </c>
      <c r="S201" s="160">
        <v>0</v>
      </c>
      <c r="T201" s="161">
        <f>S201*H201</f>
        <v>0</v>
      </c>
      <c r="AR201" s="162" t="s">
        <v>229</v>
      </c>
      <c r="AT201" s="162" t="s">
        <v>226</v>
      </c>
      <c r="AU201" s="162" t="s">
        <v>149</v>
      </c>
      <c r="AY201" s="14" t="s">
        <v>148</v>
      </c>
      <c r="BE201" s="90">
        <f>IF(N201="základní",J201,0)</f>
        <v>0</v>
      </c>
      <c r="BF201" s="90">
        <f>IF(N201="snížená",J201,0)</f>
        <v>0</v>
      </c>
      <c r="BG201" s="90">
        <f>IF(N201="zákl. přenesená",J201,0)</f>
        <v>0</v>
      </c>
      <c r="BH201" s="90">
        <f>IF(N201="sníž. přenesená",J201,0)</f>
        <v>0</v>
      </c>
      <c r="BI201" s="90">
        <f>IF(N201="nulová",J201,0)</f>
        <v>0</v>
      </c>
      <c r="BJ201" s="14" t="s">
        <v>83</v>
      </c>
      <c r="BK201" s="90">
        <f>ROUND(I201*H201,2)</f>
        <v>0</v>
      </c>
      <c r="BL201" s="14" t="s">
        <v>222</v>
      </c>
      <c r="BM201" s="162" t="s">
        <v>296</v>
      </c>
    </row>
    <row r="202" spans="2:47" s="1" customFormat="1" ht="19.5">
      <c r="B202" s="30"/>
      <c r="D202" s="163" t="s">
        <v>158</v>
      </c>
      <c r="F202" s="164" t="s">
        <v>295</v>
      </c>
      <c r="I202" s="126"/>
      <c r="L202" s="30"/>
      <c r="M202" s="165"/>
      <c r="T202" s="52"/>
      <c r="AT202" s="14" t="s">
        <v>158</v>
      </c>
      <c r="AU202" s="14" t="s">
        <v>149</v>
      </c>
    </row>
    <row r="203" spans="2:65" s="1" customFormat="1" ht="24.2" customHeight="1">
      <c r="B203" s="30"/>
      <c r="C203" s="151" t="s">
        <v>297</v>
      </c>
      <c r="D203" s="151" t="s">
        <v>152</v>
      </c>
      <c r="E203" s="152" t="s">
        <v>298</v>
      </c>
      <c r="F203" s="153" t="s">
        <v>299</v>
      </c>
      <c r="G203" s="154" t="s">
        <v>170</v>
      </c>
      <c r="H203" s="155">
        <v>1</v>
      </c>
      <c r="I203" s="156"/>
      <c r="J203" s="157">
        <f>ROUND(I203*H203,2)</f>
        <v>0</v>
      </c>
      <c r="K203" s="158"/>
      <c r="L203" s="30"/>
      <c r="M203" s="159" t="s">
        <v>1</v>
      </c>
      <c r="N203" s="124" t="s">
        <v>40</v>
      </c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AR203" s="162" t="s">
        <v>222</v>
      </c>
      <c r="AT203" s="162" t="s">
        <v>152</v>
      </c>
      <c r="AU203" s="162" t="s">
        <v>149</v>
      </c>
      <c r="AY203" s="14" t="s">
        <v>148</v>
      </c>
      <c r="BE203" s="90">
        <f>IF(N203="základní",J203,0)</f>
        <v>0</v>
      </c>
      <c r="BF203" s="90">
        <f>IF(N203="snížená",J203,0)</f>
        <v>0</v>
      </c>
      <c r="BG203" s="90">
        <f>IF(N203="zákl. přenesená",J203,0)</f>
        <v>0</v>
      </c>
      <c r="BH203" s="90">
        <f>IF(N203="sníž. přenesená",J203,0)</f>
        <v>0</v>
      </c>
      <c r="BI203" s="90">
        <f>IF(N203="nulová",J203,0)</f>
        <v>0</v>
      </c>
      <c r="BJ203" s="14" t="s">
        <v>83</v>
      </c>
      <c r="BK203" s="90">
        <f>ROUND(I203*H203,2)</f>
        <v>0</v>
      </c>
      <c r="BL203" s="14" t="s">
        <v>222</v>
      </c>
      <c r="BM203" s="162" t="s">
        <v>300</v>
      </c>
    </row>
    <row r="204" spans="2:47" s="1" customFormat="1" ht="29.25">
      <c r="B204" s="30"/>
      <c r="D204" s="163" t="s">
        <v>158</v>
      </c>
      <c r="F204" s="164" t="s">
        <v>301</v>
      </c>
      <c r="I204" s="126"/>
      <c r="L204" s="30"/>
      <c r="M204" s="165"/>
      <c r="T204" s="52"/>
      <c r="AT204" s="14" t="s">
        <v>158</v>
      </c>
      <c r="AU204" s="14" t="s">
        <v>149</v>
      </c>
    </row>
    <row r="205" spans="2:65" s="1" customFormat="1" ht="16.5" customHeight="1">
      <c r="B205" s="30"/>
      <c r="C205" s="173" t="s">
        <v>302</v>
      </c>
      <c r="D205" s="173" t="s">
        <v>226</v>
      </c>
      <c r="E205" s="174" t="s">
        <v>303</v>
      </c>
      <c r="F205" s="175" t="s">
        <v>304</v>
      </c>
      <c r="G205" s="176" t="s">
        <v>170</v>
      </c>
      <c r="H205" s="177">
        <v>1</v>
      </c>
      <c r="I205" s="178"/>
      <c r="J205" s="179">
        <f>ROUND(I205*H205,2)</f>
        <v>0</v>
      </c>
      <c r="K205" s="180"/>
      <c r="L205" s="181"/>
      <c r="M205" s="182" t="s">
        <v>1</v>
      </c>
      <c r="N205" s="183" t="s">
        <v>40</v>
      </c>
      <c r="P205" s="160">
        <f>O205*H205</f>
        <v>0</v>
      </c>
      <c r="Q205" s="160">
        <v>5E-05</v>
      </c>
      <c r="R205" s="160">
        <f>Q205*H205</f>
        <v>5E-05</v>
      </c>
      <c r="S205" s="160">
        <v>0</v>
      </c>
      <c r="T205" s="161">
        <f>S205*H205</f>
        <v>0</v>
      </c>
      <c r="AR205" s="162" t="s">
        <v>229</v>
      </c>
      <c r="AT205" s="162" t="s">
        <v>226</v>
      </c>
      <c r="AU205" s="162" t="s">
        <v>149</v>
      </c>
      <c r="AY205" s="14" t="s">
        <v>148</v>
      </c>
      <c r="BE205" s="90">
        <f>IF(N205="základní",J205,0)</f>
        <v>0</v>
      </c>
      <c r="BF205" s="90">
        <f>IF(N205="snížená",J205,0)</f>
        <v>0</v>
      </c>
      <c r="BG205" s="90">
        <f>IF(N205="zákl. přenesená",J205,0)</f>
        <v>0</v>
      </c>
      <c r="BH205" s="90">
        <f>IF(N205="sníž. přenesená",J205,0)</f>
        <v>0</v>
      </c>
      <c r="BI205" s="90">
        <f>IF(N205="nulová",J205,0)</f>
        <v>0</v>
      </c>
      <c r="BJ205" s="14" t="s">
        <v>83</v>
      </c>
      <c r="BK205" s="90">
        <f>ROUND(I205*H205,2)</f>
        <v>0</v>
      </c>
      <c r="BL205" s="14" t="s">
        <v>222</v>
      </c>
      <c r="BM205" s="162" t="s">
        <v>305</v>
      </c>
    </row>
    <row r="206" spans="2:47" s="1" customFormat="1" ht="12">
      <c r="B206" s="30"/>
      <c r="D206" s="163" t="s">
        <v>158</v>
      </c>
      <c r="F206" s="164" t="s">
        <v>304</v>
      </c>
      <c r="I206" s="126"/>
      <c r="L206" s="30"/>
      <c r="M206" s="165"/>
      <c r="T206" s="52"/>
      <c r="AT206" s="14" t="s">
        <v>158</v>
      </c>
      <c r="AU206" s="14" t="s">
        <v>149</v>
      </c>
    </row>
    <row r="207" spans="2:65" s="1" customFormat="1" ht="44.25" customHeight="1">
      <c r="B207" s="30"/>
      <c r="C207" s="151" t="s">
        <v>306</v>
      </c>
      <c r="D207" s="151" t="s">
        <v>152</v>
      </c>
      <c r="E207" s="152" t="s">
        <v>307</v>
      </c>
      <c r="F207" s="153" t="s">
        <v>308</v>
      </c>
      <c r="G207" s="154" t="s">
        <v>170</v>
      </c>
      <c r="H207" s="155">
        <v>1</v>
      </c>
      <c r="I207" s="156"/>
      <c r="J207" s="157">
        <f>ROUND(I207*H207,2)</f>
        <v>0</v>
      </c>
      <c r="K207" s="158"/>
      <c r="L207" s="30"/>
      <c r="M207" s="159" t="s">
        <v>1</v>
      </c>
      <c r="N207" s="124" t="s">
        <v>40</v>
      </c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162" t="s">
        <v>222</v>
      </c>
      <c r="AT207" s="162" t="s">
        <v>152</v>
      </c>
      <c r="AU207" s="162" t="s">
        <v>149</v>
      </c>
      <c r="AY207" s="14" t="s">
        <v>148</v>
      </c>
      <c r="BE207" s="90">
        <f>IF(N207="základní",J207,0)</f>
        <v>0</v>
      </c>
      <c r="BF207" s="90">
        <f>IF(N207="snížená",J207,0)</f>
        <v>0</v>
      </c>
      <c r="BG207" s="90">
        <f>IF(N207="zákl. přenesená",J207,0)</f>
        <v>0</v>
      </c>
      <c r="BH207" s="90">
        <f>IF(N207="sníž. přenesená",J207,0)</f>
        <v>0</v>
      </c>
      <c r="BI207" s="90">
        <f>IF(N207="nulová",J207,0)</f>
        <v>0</v>
      </c>
      <c r="BJ207" s="14" t="s">
        <v>83</v>
      </c>
      <c r="BK207" s="90">
        <f>ROUND(I207*H207,2)</f>
        <v>0</v>
      </c>
      <c r="BL207" s="14" t="s">
        <v>222</v>
      </c>
      <c r="BM207" s="162" t="s">
        <v>309</v>
      </c>
    </row>
    <row r="208" spans="2:47" s="1" customFormat="1" ht="29.25">
      <c r="B208" s="30"/>
      <c r="D208" s="163" t="s">
        <v>158</v>
      </c>
      <c r="F208" s="164" t="s">
        <v>308</v>
      </c>
      <c r="I208" s="126"/>
      <c r="L208" s="30"/>
      <c r="M208" s="165"/>
      <c r="T208" s="52"/>
      <c r="AT208" s="14" t="s">
        <v>158</v>
      </c>
      <c r="AU208" s="14" t="s">
        <v>149</v>
      </c>
    </row>
    <row r="209" spans="2:65" s="1" customFormat="1" ht="44.25" customHeight="1">
      <c r="B209" s="30"/>
      <c r="C209" s="173" t="s">
        <v>310</v>
      </c>
      <c r="D209" s="173" t="s">
        <v>226</v>
      </c>
      <c r="E209" s="174" t="s">
        <v>311</v>
      </c>
      <c r="F209" s="175" t="s">
        <v>312</v>
      </c>
      <c r="G209" s="176" t="s">
        <v>170</v>
      </c>
      <c r="H209" s="177">
        <v>1</v>
      </c>
      <c r="I209" s="178"/>
      <c r="J209" s="179">
        <f>ROUND(I209*H209,2)</f>
        <v>0</v>
      </c>
      <c r="K209" s="180"/>
      <c r="L209" s="181"/>
      <c r="M209" s="182" t="s">
        <v>1</v>
      </c>
      <c r="N209" s="183" t="s">
        <v>40</v>
      </c>
      <c r="P209" s="160">
        <f>O209*H209</f>
        <v>0</v>
      </c>
      <c r="Q209" s="160">
        <v>5E-05</v>
      </c>
      <c r="R209" s="160">
        <f>Q209*H209</f>
        <v>5E-05</v>
      </c>
      <c r="S209" s="160">
        <v>0</v>
      </c>
      <c r="T209" s="161">
        <f>S209*H209</f>
        <v>0</v>
      </c>
      <c r="AR209" s="162" t="s">
        <v>229</v>
      </c>
      <c r="AT209" s="162" t="s">
        <v>226</v>
      </c>
      <c r="AU209" s="162" t="s">
        <v>149</v>
      </c>
      <c r="AY209" s="14" t="s">
        <v>148</v>
      </c>
      <c r="BE209" s="90">
        <f>IF(N209="základní",J209,0)</f>
        <v>0</v>
      </c>
      <c r="BF209" s="90">
        <f>IF(N209="snížená",J209,0)</f>
        <v>0</v>
      </c>
      <c r="BG209" s="90">
        <f>IF(N209="zákl. přenesená",J209,0)</f>
        <v>0</v>
      </c>
      <c r="BH209" s="90">
        <f>IF(N209="sníž. přenesená",J209,0)</f>
        <v>0</v>
      </c>
      <c r="BI209" s="90">
        <f>IF(N209="nulová",J209,0)</f>
        <v>0</v>
      </c>
      <c r="BJ209" s="14" t="s">
        <v>83</v>
      </c>
      <c r="BK209" s="90">
        <f>ROUND(I209*H209,2)</f>
        <v>0</v>
      </c>
      <c r="BL209" s="14" t="s">
        <v>222</v>
      </c>
      <c r="BM209" s="162" t="s">
        <v>313</v>
      </c>
    </row>
    <row r="210" spans="2:47" s="1" customFormat="1" ht="29.25">
      <c r="B210" s="30"/>
      <c r="D210" s="163" t="s">
        <v>158</v>
      </c>
      <c r="F210" s="164" t="s">
        <v>312</v>
      </c>
      <c r="I210" s="126"/>
      <c r="L210" s="30"/>
      <c r="M210" s="165"/>
      <c r="T210" s="52"/>
      <c r="AT210" s="14" t="s">
        <v>158</v>
      </c>
      <c r="AU210" s="14" t="s">
        <v>149</v>
      </c>
    </row>
    <row r="211" spans="2:65" s="1" customFormat="1" ht="33" customHeight="1">
      <c r="B211" s="30"/>
      <c r="C211" s="151" t="s">
        <v>314</v>
      </c>
      <c r="D211" s="151" t="s">
        <v>152</v>
      </c>
      <c r="E211" s="152" t="s">
        <v>315</v>
      </c>
      <c r="F211" s="153" t="s">
        <v>316</v>
      </c>
      <c r="G211" s="154" t="s">
        <v>170</v>
      </c>
      <c r="H211" s="155">
        <v>50</v>
      </c>
      <c r="I211" s="156"/>
      <c r="J211" s="157">
        <f>ROUND(I211*H211,2)</f>
        <v>0</v>
      </c>
      <c r="K211" s="158"/>
      <c r="L211" s="30"/>
      <c r="M211" s="159" t="s">
        <v>1</v>
      </c>
      <c r="N211" s="124" t="s">
        <v>40</v>
      </c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AR211" s="162" t="s">
        <v>222</v>
      </c>
      <c r="AT211" s="162" t="s">
        <v>152</v>
      </c>
      <c r="AU211" s="162" t="s">
        <v>149</v>
      </c>
      <c r="AY211" s="14" t="s">
        <v>148</v>
      </c>
      <c r="BE211" s="90">
        <f>IF(N211="základní",J211,0)</f>
        <v>0</v>
      </c>
      <c r="BF211" s="90">
        <f>IF(N211="snížená",J211,0)</f>
        <v>0</v>
      </c>
      <c r="BG211" s="90">
        <f>IF(N211="zákl. přenesená",J211,0)</f>
        <v>0</v>
      </c>
      <c r="BH211" s="90">
        <f>IF(N211="sníž. přenesená",J211,0)</f>
        <v>0</v>
      </c>
      <c r="BI211" s="90">
        <f>IF(N211="nulová",J211,0)</f>
        <v>0</v>
      </c>
      <c r="BJ211" s="14" t="s">
        <v>83</v>
      </c>
      <c r="BK211" s="90">
        <f>ROUND(I211*H211,2)</f>
        <v>0</v>
      </c>
      <c r="BL211" s="14" t="s">
        <v>222</v>
      </c>
      <c r="BM211" s="162" t="s">
        <v>317</v>
      </c>
    </row>
    <row r="212" spans="2:47" s="1" customFormat="1" ht="29.25">
      <c r="B212" s="30"/>
      <c r="D212" s="163" t="s">
        <v>158</v>
      </c>
      <c r="F212" s="164" t="s">
        <v>318</v>
      </c>
      <c r="I212" s="126"/>
      <c r="L212" s="30"/>
      <c r="M212" s="165"/>
      <c r="T212" s="52"/>
      <c r="AT212" s="14" t="s">
        <v>158</v>
      </c>
      <c r="AU212" s="14" t="s">
        <v>149</v>
      </c>
    </row>
    <row r="213" spans="2:65" s="1" customFormat="1" ht="33" customHeight="1">
      <c r="B213" s="30"/>
      <c r="C213" s="173" t="s">
        <v>319</v>
      </c>
      <c r="D213" s="173" t="s">
        <v>226</v>
      </c>
      <c r="E213" s="174" t="s">
        <v>320</v>
      </c>
      <c r="F213" s="175" t="s">
        <v>321</v>
      </c>
      <c r="G213" s="176" t="s">
        <v>170</v>
      </c>
      <c r="H213" s="177">
        <v>4</v>
      </c>
      <c r="I213" s="178"/>
      <c r="J213" s="179">
        <f>ROUND(I213*H213,2)</f>
        <v>0</v>
      </c>
      <c r="K213" s="180"/>
      <c r="L213" s="181"/>
      <c r="M213" s="182" t="s">
        <v>1</v>
      </c>
      <c r="N213" s="183" t="s">
        <v>40</v>
      </c>
      <c r="P213" s="160">
        <f>O213*H213</f>
        <v>0</v>
      </c>
      <c r="Q213" s="160">
        <v>7E-05</v>
      </c>
      <c r="R213" s="160">
        <f>Q213*H213</f>
        <v>0.00028</v>
      </c>
      <c r="S213" s="160">
        <v>0</v>
      </c>
      <c r="T213" s="161">
        <f>S213*H213</f>
        <v>0</v>
      </c>
      <c r="AR213" s="162" t="s">
        <v>229</v>
      </c>
      <c r="AT213" s="162" t="s">
        <v>226</v>
      </c>
      <c r="AU213" s="162" t="s">
        <v>149</v>
      </c>
      <c r="AY213" s="14" t="s">
        <v>148</v>
      </c>
      <c r="BE213" s="90">
        <f>IF(N213="základní",J213,0)</f>
        <v>0</v>
      </c>
      <c r="BF213" s="90">
        <f>IF(N213="snížená",J213,0)</f>
        <v>0</v>
      </c>
      <c r="BG213" s="90">
        <f>IF(N213="zákl. přenesená",J213,0)</f>
        <v>0</v>
      </c>
      <c r="BH213" s="90">
        <f>IF(N213="sníž. přenesená",J213,0)</f>
        <v>0</v>
      </c>
      <c r="BI213" s="90">
        <f>IF(N213="nulová",J213,0)</f>
        <v>0</v>
      </c>
      <c r="BJ213" s="14" t="s">
        <v>83</v>
      </c>
      <c r="BK213" s="90">
        <f>ROUND(I213*H213,2)</f>
        <v>0</v>
      </c>
      <c r="BL213" s="14" t="s">
        <v>222</v>
      </c>
      <c r="BM213" s="162" t="s">
        <v>322</v>
      </c>
    </row>
    <row r="214" spans="2:47" s="1" customFormat="1" ht="19.5">
      <c r="B214" s="30"/>
      <c r="D214" s="163" t="s">
        <v>158</v>
      </c>
      <c r="F214" s="164" t="s">
        <v>321</v>
      </c>
      <c r="I214" s="126"/>
      <c r="L214" s="30"/>
      <c r="M214" s="165"/>
      <c r="T214" s="52"/>
      <c r="AT214" s="14" t="s">
        <v>158</v>
      </c>
      <c r="AU214" s="14" t="s">
        <v>149</v>
      </c>
    </row>
    <row r="215" spans="2:65" s="1" customFormat="1" ht="33" customHeight="1">
      <c r="B215" s="30"/>
      <c r="C215" s="173" t="s">
        <v>323</v>
      </c>
      <c r="D215" s="173" t="s">
        <v>226</v>
      </c>
      <c r="E215" s="174" t="s">
        <v>324</v>
      </c>
      <c r="F215" s="175" t="s">
        <v>325</v>
      </c>
      <c r="G215" s="176" t="s">
        <v>170</v>
      </c>
      <c r="H215" s="177">
        <v>46</v>
      </c>
      <c r="I215" s="178"/>
      <c r="J215" s="179">
        <f>ROUND(I215*H215,2)</f>
        <v>0</v>
      </c>
      <c r="K215" s="180"/>
      <c r="L215" s="181"/>
      <c r="M215" s="182" t="s">
        <v>1</v>
      </c>
      <c r="N215" s="183" t="s">
        <v>40</v>
      </c>
      <c r="P215" s="160">
        <f>O215*H215</f>
        <v>0</v>
      </c>
      <c r="Q215" s="160">
        <v>0</v>
      </c>
      <c r="R215" s="160">
        <f>Q215*H215</f>
        <v>0</v>
      </c>
      <c r="S215" s="160">
        <v>0</v>
      </c>
      <c r="T215" s="161">
        <f>S215*H215</f>
        <v>0</v>
      </c>
      <c r="AR215" s="162" t="s">
        <v>229</v>
      </c>
      <c r="AT215" s="162" t="s">
        <v>226</v>
      </c>
      <c r="AU215" s="162" t="s">
        <v>149</v>
      </c>
      <c r="AY215" s="14" t="s">
        <v>148</v>
      </c>
      <c r="BE215" s="90">
        <f>IF(N215="základní",J215,0)</f>
        <v>0</v>
      </c>
      <c r="BF215" s="90">
        <f>IF(N215="snížená",J215,0)</f>
        <v>0</v>
      </c>
      <c r="BG215" s="90">
        <f>IF(N215="zákl. přenesená",J215,0)</f>
        <v>0</v>
      </c>
      <c r="BH215" s="90">
        <f>IF(N215="sníž. přenesená",J215,0)</f>
        <v>0</v>
      </c>
      <c r="BI215" s="90">
        <f>IF(N215="nulová",J215,0)</f>
        <v>0</v>
      </c>
      <c r="BJ215" s="14" t="s">
        <v>83</v>
      </c>
      <c r="BK215" s="90">
        <f>ROUND(I215*H215,2)</f>
        <v>0</v>
      </c>
      <c r="BL215" s="14" t="s">
        <v>222</v>
      </c>
      <c r="BM215" s="162" t="s">
        <v>326</v>
      </c>
    </row>
    <row r="216" spans="2:47" s="1" customFormat="1" ht="19.5">
      <c r="B216" s="30"/>
      <c r="D216" s="163" t="s">
        <v>158</v>
      </c>
      <c r="F216" s="164" t="s">
        <v>325</v>
      </c>
      <c r="I216" s="126"/>
      <c r="L216" s="30"/>
      <c r="M216" s="165"/>
      <c r="T216" s="52"/>
      <c r="AT216" s="14" t="s">
        <v>158</v>
      </c>
      <c r="AU216" s="14" t="s">
        <v>149</v>
      </c>
    </row>
    <row r="217" spans="2:65" s="1" customFormat="1" ht="49.15" customHeight="1">
      <c r="B217" s="30"/>
      <c r="C217" s="151" t="s">
        <v>327</v>
      </c>
      <c r="D217" s="151" t="s">
        <v>152</v>
      </c>
      <c r="E217" s="152" t="s">
        <v>328</v>
      </c>
      <c r="F217" s="153" t="s">
        <v>329</v>
      </c>
      <c r="G217" s="154" t="s">
        <v>170</v>
      </c>
      <c r="H217" s="155">
        <v>15</v>
      </c>
      <c r="I217" s="156"/>
      <c r="J217" s="157">
        <f>ROUND(I217*H217,2)</f>
        <v>0</v>
      </c>
      <c r="K217" s="158"/>
      <c r="L217" s="30"/>
      <c r="M217" s="159" t="s">
        <v>1</v>
      </c>
      <c r="N217" s="124" t="s">
        <v>40</v>
      </c>
      <c r="P217" s="160">
        <f>O217*H217</f>
        <v>0</v>
      </c>
      <c r="Q217" s="160">
        <v>0</v>
      </c>
      <c r="R217" s="160">
        <f>Q217*H217</f>
        <v>0</v>
      </c>
      <c r="S217" s="160">
        <v>0</v>
      </c>
      <c r="T217" s="161">
        <f>S217*H217</f>
        <v>0</v>
      </c>
      <c r="AR217" s="162" t="s">
        <v>222</v>
      </c>
      <c r="AT217" s="162" t="s">
        <v>152</v>
      </c>
      <c r="AU217" s="162" t="s">
        <v>149</v>
      </c>
      <c r="AY217" s="14" t="s">
        <v>148</v>
      </c>
      <c r="BE217" s="90">
        <f>IF(N217="základní",J217,0)</f>
        <v>0</v>
      </c>
      <c r="BF217" s="90">
        <f>IF(N217="snížená",J217,0)</f>
        <v>0</v>
      </c>
      <c r="BG217" s="90">
        <f>IF(N217="zákl. přenesená",J217,0)</f>
        <v>0</v>
      </c>
      <c r="BH217" s="90">
        <f>IF(N217="sníž. přenesená",J217,0)</f>
        <v>0</v>
      </c>
      <c r="BI217" s="90">
        <f>IF(N217="nulová",J217,0)</f>
        <v>0</v>
      </c>
      <c r="BJ217" s="14" t="s">
        <v>83</v>
      </c>
      <c r="BK217" s="90">
        <f>ROUND(I217*H217,2)</f>
        <v>0</v>
      </c>
      <c r="BL217" s="14" t="s">
        <v>222</v>
      </c>
      <c r="BM217" s="162" t="s">
        <v>330</v>
      </c>
    </row>
    <row r="218" spans="2:47" s="1" customFormat="1" ht="29.25">
      <c r="B218" s="30"/>
      <c r="D218" s="163" t="s">
        <v>158</v>
      </c>
      <c r="F218" s="164" t="s">
        <v>329</v>
      </c>
      <c r="I218" s="126"/>
      <c r="L218" s="30"/>
      <c r="M218" s="165"/>
      <c r="T218" s="52"/>
      <c r="AT218" s="14" t="s">
        <v>158</v>
      </c>
      <c r="AU218" s="14" t="s">
        <v>149</v>
      </c>
    </row>
    <row r="219" spans="2:65" s="1" customFormat="1" ht="37.9" customHeight="1">
      <c r="B219" s="30"/>
      <c r="C219" s="173" t="s">
        <v>331</v>
      </c>
      <c r="D219" s="173" t="s">
        <v>226</v>
      </c>
      <c r="E219" s="174" t="s">
        <v>332</v>
      </c>
      <c r="F219" s="175" t="s">
        <v>333</v>
      </c>
      <c r="G219" s="176" t="s">
        <v>170</v>
      </c>
      <c r="H219" s="177">
        <v>3</v>
      </c>
      <c r="I219" s="178"/>
      <c r="J219" s="179">
        <f>ROUND(I219*H219,2)</f>
        <v>0</v>
      </c>
      <c r="K219" s="180"/>
      <c r="L219" s="181"/>
      <c r="M219" s="182" t="s">
        <v>1</v>
      </c>
      <c r="N219" s="183" t="s">
        <v>40</v>
      </c>
      <c r="P219" s="160">
        <f>O219*H219</f>
        <v>0</v>
      </c>
      <c r="Q219" s="160">
        <v>7E-05</v>
      </c>
      <c r="R219" s="160">
        <f>Q219*H219</f>
        <v>0.00020999999999999998</v>
      </c>
      <c r="S219" s="160">
        <v>0</v>
      </c>
      <c r="T219" s="161">
        <f>S219*H219</f>
        <v>0</v>
      </c>
      <c r="AR219" s="162" t="s">
        <v>229</v>
      </c>
      <c r="AT219" s="162" t="s">
        <v>226</v>
      </c>
      <c r="AU219" s="162" t="s">
        <v>149</v>
      </c>
      <c r="AY219" s="14" t="s">
        <v>148</v>
      </c>
      <c r="BE219" s="90">
        <f>IF(N219="základní",J219,0)</f>
        <v>0</v>
      </c>
      <c r="BF219" s="90">
        <f>IF(N219="snížená",J219,0)</f>
        <v>0</v>
      </c>
      <c r="BG219" s="90">
        <f>IF(N219="zákl. přenesená",J219,0)</f>
        <v>0</v>
      </c>
      <c r="BH219" s="90">
        <f>IF(N219="sníž. přenesená",J219,0)</f>
        <v>0</v>
      </c>
      <c r="BI219" s="90">
        <f>IF(N219="nulová",J219,0)</f>
        <v>0</v>
      </c>
      <c r="BJ219" s="14" t="s">
        <v>83</v>
      </c>
      <c r="BK219" s="90">
        <f>ROUND(I219*H219,2)</f>
        <v>0</v>
      </c>
      <c r="BL219" s="14" t="s">
        <v>222</v>
      </c>
      <c r="BM219" s="162" t="s">
        <v>334</v>
      </c>
    </row>
    <row r="220" spans="2:47" s="1" customFormat="1" ht="19.5">
      <c r="B220" s="30"/>
      <c r="D220" s="163" t="s">
        <v>158</v>
      </c>
      <c r="F220" s="164" t="s">
        <v>333</v>
      </c>
      <c r="I220" s="126"/>
      <c r="L220" s="30"/>
      <c r="M220" s="165"/>
      <c r="T220" s="52"/>
      <c r="AT220" s="14" t="s">
        <v>158</v>
      </c>
      <c r="AU220" s="14" t="s">
        <v>149</v>
      </c>
    </row>
    <row r="221" spans="2:65" s="1" customFormat="1" ht="33" customHeight="1">
      <c r="B221" s="30"/>
      <c r="C221" s="173" t="s">
        <v>335</v>
      </c>
      <c r="D221" s="173" t="s">
        <v>226</v>
      </c>
      <c r="E221" s="174" t="s">
        <v>336</v>
      </c>
      <c r="F221" s="175" t="s">
        <v>337</v>
      </c>
      <c r="G221" s="176" t="s">
        <v>170</v>
      </c>
      <c r="H221" s="177">
        <v>13</v>
      </c>
      <c r="I221" s="178"/>
      <c r="J221" s="179">
        <f>ROUND(I221*H221,2)</f>
        <v>0</v>
      </c>
      <c r="K221" s="180"/>
      <c r="L221" s="181"/>
      <c r="M221" s="182" t="s">
        <v>1</v>
      </c>
      <c r="N221" s="183" t="s">
        <v>40</v>
      </c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AR221" s="162" t="s">
        <v>229</v>
      </c>
      <c r="AT221" s="162" t="s">
        <v>226</v>
      </c>
      <c r="AU221" s="162" t="s">
        <v>149</v>
      </c>
      <c r="AY221" s="14" t="s">
        <v>148</v>
      </c>
      <c r="BE221" s="90">
        <f>IF(N221="základní",J221,0)</f>
        <v>0</v>
      </c>
      <c r="BF221" s="90">
        <f>IF(N221="snížená",J221,0)</f>
        <v>0</v>
      </c>
      <c r="BG221" s="90">
        <f>IF(N221="zákl. přenesená",J221,0)</f>
        <v>0</v>
      </c>
      <c r="BH221" s="90">
        <f>IF(N221="sníž. přenesená",J221,0)</f>
        <v>0</v>
      </c>
      <c r="BI221" s="90">
        <f>IF(N221="nulová",J221,0)</f>
        <v>0</v>
      </c>
      <c r="BJ221" s="14" t="s">
        <v>83</v>
      </c>
      <c r="BK221" s="90">
        <f>ROUND(I221*H221,2)</f>
        <v>0</v>
      </c>
      <c r="BL221" s="14" t="s">
        <v>222</v>
      </c>
      <c r="BM221" s="162" t="s">
        <v>338</v>
      </c>
    </row>
    <row r="222" spans="2:47" s="1" customFormat="1" ht="19.5">
      <c r="B222" s="30"/>
      <c r="D222" s="163" t="s">
        <v>158</v>
      </c>
      <c r="F222" s="164" t="s">
        <v>337</v>
      </c>
      <c r="I222" s="126"/>
      <c r="L222" s="30"/>
      <c r="M222" s="165"/>
      <c r="T222" s="52"/>
      <c r="AT222" s="14" t="s">
        <v>158</v>
      </c>
      <c r="AU222" s="14" t="s">
        <v>149</v>
      </c>
    </row>
    <row r="223" spans="2:65" s="1" customFormat="1" ht="44.25" customHeight="1">
      <c r="B223" s="30"/>
      <c r="C223" s="151" t="s">
        <v>339</v>
      </c>
      <c r="D223" s="151" t="s">
        <v>152</v>
      </c>
      <c r="E223" s="152" t="s">
        <v>340</v>
      </c>
      <c r="F223" s="153" t="s">
        <v>341</v>
      </c>
      <c r="G223" s="154" t="s">
        <v>170</v>
      </c>
      <c r="H223" s="155">
        <v>1</v>
      </c>
      <c r="I223" s="156"/>
      <c r="J223" s="157">
        <f>ROUND(I223*H223,2)</f>
        <v>0</v>
      </c>
      <c r="K223" s="158"/>
      <c r="L223" s="30"/>
      <c r="M223" s="159" t="s">
        <v>1</v>
      </c>
      <c r="N223" s="124" t="s">
        <v>40</v>
      </c>
      <c r="P223" s="160">
        <f>O223*H223</f>
        <v>0</v>
      </c>
      <c r="Q223" s="160">
        <v>0</v>
      </c>
      <c r="R223" s="160">
        <f>Q223*H223</f>
        <v>0</v>
      </c>
      <c r="S223" s="160">
        <v>0</v>
      </c>
      <c r="T223" s="161">
        <f>S223*H223</f>
        <v>0</v>
      </c>
      <c r="AR223" s="162" t="s">
        <v>222</v>
      </c>
      <c r="AT223" s="162" t="s">
        <v>152</v>
      </c>
      <c r="AU223" s="162" t="s">
        <v>149</v>
      </c>
      <c r="AY223" s="14" t="s">
        <v>148</v>
      </c>
      <c r="BE223" s="90">
        <f>IF(N223="základní",J223,0)</f>
        <v>0</v>
      </c>
      <c r="BF223" s="90">
        <f>IF(N223="snížená",J223,0)</f>
        <v>0</v>
      </c>
      <c r="BG223" s="90">
        <f>IF(N223="zákl. přenesená",J223,0)</f>
        <v>0</v>
      </c>
      <c r="BH223" s="90">
        <f>IF(N223="sníž. přenesená",J223,0)</f>
        <v>0</v>
      </c>
      <c r="BI223" s="90">
        <f>IF(N223="nulová",J223,0)</f>
        <v>0</v>
      </c>
      <c r="BJ223" s="14" t="s">
        <v>83</v>
      </c>
      <c r="BK223" s="90">
        <f>ROUND(I223*H223,2)</f>
        <v>0</v>
      </c>
      <c r="BL223" s="14" t="s">
        <v>222</v>
      </c>
      <c r="BM223" s="162" t="s">
        <v>342</v>
      </c>
    </row>
    <row r="224" spans="2:47" s="1" customFormat="1" ht="29.25">
      <c r="B224" s="30"/>
      <c r="D224" s="163" t="s">
        <v>158</v>
      </c>
      <c r="F224" s="164" t="s">
        <v>341</v>
      </c>
      <c r="I224" s="126"/>
      <c r="L224" s="30"/>
      <c r="M224" s="165"/>
      <c r="T224" s="52"/>
      <c r="AT224" s="14" t="s">
        <v>158</v>
      </c>
      <c r="AU224" s="14" t="s">
        <v>149</v>
      </c>
    </row>
    <row r="225" spans="2:65" s="1" customFormat="1" ht="16.5" customHeight="1">
      <c r="B225" s="30"/>
      <c r="C225" s="151" t="s">
        <v>343</v>
      </c>
      <c r="D225" s="151" t="s">
        <v>152</v>
      </c>
      <c r="E225" s="152" t="s">
        <v>344</v>
      </c>
      <c r="F225" s="153" t="s">
        <v>345</v>
      </c>
      <c r="G225" s="154" t="s">
        <v>170</v>
      </c>
      <c r="H225" s="155">
        <v>2</v>
      </c>
      <c r="I225" s="156"/>
      <c r="J225" s="157">
        <f>ROUND(I225*H225,2)</f>
        <v>0</v>
      </c>
      <c r="K225" s="158"/>
      <c r="L225" s="30"/>
      <c r="M225" s="159" t="s">
        <v>1</v>
      </c>
      <c r="N225" s="124" t="s">
        <v>40</v>
      </c>
      <c r="P225" s="160">
        <f>O225*H225</f>
        <v>0</v>
      </c>
      <c r="Q225" s="160">
        <v>0</v>
      </c>
      <c r="R225" s="160">
        <f>Q225*H225</f>
        <v>0</v>
      </c>
      <c r="S225" s="160">
        <v>0</v>
      </c>
      <c r="T225" s="161">
        <f>S225*H225</f>
        <v>0</v>
      </c>
      <c r="AR225" s="162" t="s">
        <v>222</v>
      </c>
      <c r="AT225" s="162" t="s">
        <v>152</v>
      </c>
      <c r="AU225" s="162" t="s">
        <v>149</v>
      </c>
      <c r="AY225" s="14" t="s">
        <v>148</v>
      </c>
      <c r="BE225" s="90">
        <f>IF(N225="základní",J225,0)</f>
        <v>0</v>
      </c>
      <c r="BF225" s="90">
        <f>IF(N225="snížená",J225,0)</f>
        <v>0</v>
      </c>
      <c r="BG225" s="90">
        <f>IF(N225="zákl. přenesená",J225,0)</f>
        <v>0</v>
      </c>
      <c r="BH225" s="90">
        <f>IF(N225="sníž. přenesená",J225,0)</f>
        <v>0</v>
      </c>
      <c r="BI225" s="90">
        <f>IF(N225="nulová",J225,0)</f>
        <v>0</v>
      </c>
      <c r="BJ225" s="14" t="s">
        <v>83</v>
      </c>
      <c r="BK225" s="90">
        <f>ROUND(I225*H225,2)</f>
        <v>0</v>
      </c>
      <c r="BL225" s="14" t="s">
        <v>222</v>
      </c>
      <c r="BM225" s="162" t="s">
        <v>346</v>
      </c>
    </row>
    <row r="226" spans="2:47" s="1" customFormat="1" ht="12">
      <c r="B226" s="30"/>
      <c r="D226" s="163" t="s">
        <v>158</v>
      </c>
      <c r="F226" s="164" t="s">
        <v>345</v>
      </c>
      <c r="I226" s="126"/>
      <c r="L226" s="30"/>
      <c r="M226" s="165"/>
      <c r="T226" s="52"/>
      <c r="AT226" s="14" t="s">
        <v>158</v>
      </c>
      <c r="AU226" s="14" t="s">
        <v>149</v>
      </c>
    </row>
    <row r="227" spans="2:65" s="1" customFormat="1" ht="24.2" customHeight="1">
      <c r="B227" s="30"/>
      <c r="C227" s="173" t="s">
        <v>347</v>
      </c>
      <c r="D227" s="173" t="s">
        <v>226</v>
      </c>
      <c r="E227" s="174" t="s">
        <v>348</v>
      </c>
      <c r="F227" s="175" t="s">
        <v>349</v>
      </c>
      <c r="G227" s="176" t="s">
        <v>170</v>
      </c>
      <c r="H227" s="177">
        <v>2</v>
      </c>
      <c r="I227" s="178"/>
      <c r="J227" s="179">
        <f>ROUND(I227*H227,2)</f>
        <v>0</v>
      </c>
      <c r="K227" s="180"/>
      <c r="L227" s="181"/>
      <c r="M227" s="182" t="s">
        <v>1</v>
      </c>
      <c r="N227" s="183" t="s">
        <v>40</v>
      </c>
      <c r="P227" s="160">
        <f>O227*H227</f>
        <v>0</v>
      </c>
      <c r="Q227" s="160">
        <v>0.0001</v>
      </c>
      <c r="R227" s="160">
        <f>Q227*H227</f>
        <v>0.0002</v>
      </c>
      <c r="S227" s="160">
        <v>0</v>
      </c>
      <c r="T227" s="161">
        <f>S227*H227</f>
        <v>0</v>
      </c>
      <c r="AR227" s="162" t="s">
        <v>229</v>
      </c>
      <c r="AT227" s="162" t="s">
        <v>226</v>
      </c>
      <c r="AU227" s="162" t="s">
        <v>149</v>
      </c>
      <c r="AY227" s="14" t="s">
        <v>148</v>
      </c>
      <c r="BE227" s="90">
        <f>IF(N227="základní",J227,0)</f>
        <v>0</v>
      </c>
      <c r="BF227" s="90">
        <f>IF(N227="snížená",J227,0)</f>
        <v>0</v>
      </c>
      <c r="BG227" s="90">
        <f>IF(N227="zákl. přenesená",J227,0)</f>
        <v>0</v>
      </c>
      <c r="BH227" s="90">
        <f>IF(N227="sníž. přenesená",J227,0)</f>
        <v>0</v>
      </c>
      <c r="BI227" s="90">
        <f>IF(N227="nulová",J227,0)</f>
        <v>0</v>
      </c>
      <c r="BJ227" s="14" t="s">
        <v>83</v>
      </c>
      <c r="BK227" s="90">
        <f>ROUND(I227*H227,2)</f>
        <v>0</v>
      </c>
      <c r="BL227" s="14" t="s">
        <v>222</v>
      </c>
      <c r="BM227" s="162" t="s">
        <v>350</v>
      </c>
    </row>
    <row r="228" spans="2:47" s="1" customFormat="1" ht="12">
      <c r="B228" s="30"/>
      <c r="D228" s="163" t="s">
        <v>158</v>
      </c>
      <c r="F228" s="164" t="s">
        <v>349</v>
      </c>
      <c r="I228" s="126"/>
      <c r="L228" s="30"/>
      <c r="M228" s="165"/>
      <c r="T228" s="52"/>
      <c r="AT228" s="14" t="s">
        <v>158</v>
      </c>
      <c r="AU228" s="14" t="s">
        <v>149</v>
      </c>
    </row>
    <row r="229" spans="2:65" s="1" customFormat="1" ht="24.2" customHeight="1">
      <c r="B229" s="30"/>
      <c r="C229" s="173" t="s">
        <v>351</v>
      </c>
      <c r="D229" s="173" t="s">
        <v>226</v>
      </c>
      <c r="E229" s="174" t="s">
        <v>352</v>
      </c>
      <c r="F229" s="175" t="s">
        <v>353</v>
      </c>
      <c r="G229" s="176" t="s">
        <v>170</v>
      </c>
      <c r="H229" s="177">
        <v>2</v>
      </c>
      <c r="I229" s="178"/>
      <c r="J229" s="179">
        <f>ROUND(I229*H229,2)</f>
        <v>0</v>
      </c>
      <c r="K229" s="180"/>
      <c r="L229" s="181"/>
      <c r="M229" s="182" t="s">
        <v>1</v>
      </c>
      <c r="N229" s="183" t="s">
        <v>40</v>
      </c>
      <c r="P229" s="160">
        <f>O229*H229</f>
        <v>0</v>
      </c>
      <c r="Q229" s="160">
        <v>1E-05</v>
      </c>
      <c r="R229" s="160">
        <f>Q229*H229</f>
        <v>2E-05</v>
      </c>
      <c r="S229" s="160">
        <v>0</v>
      </c>
      <c r="T229" s="161">
        <f>S229*H229</f>
        <v>0</v>
      </c>
      <c r="AR229" s="162" t="s">
        <v>229</v>
      </c>
      <c r="AT229" s="162" t="s">
        <v>226</v>
      </c>
      <c r="AU229" s="162" t="s">
        <v>149</v>
      </c>
      <c r="AY229" s="14" t="s">
        <v>148</v>
      </c>
      <c r="BE229" s="90">
        <f>IF(N229="základní",J229,0)</f>
        <v>0</v>
      </c>
      <c r="BF229" s="90">
        <f>IF(N229="snížená",J229,0)</f>
        <v>0</v>
      </c>
      <c r="BG229" s="90">
        <f>IF(N229="zákl. přenesená",J229,0)</f>
        <v>0</v>
      </c>
      <c r="BH229" s="90">
        <f>IF(N229="sníž. přenesená",J229,0)</f>
        <v>0</v>
      </c>
      <c r="BI229" s="90">
        <f>IF(N229="nulová",J229,0)</f>
        <v>0</v>
      </c>
      <c r="BJ229" s="14" t="s">
        <v>83</v>
      </c>
      <c r="BK229" s="90">
        <f>ROUND(I229*H229,2)</f>
        <v>0</v>
      </c>
      <c r="BL229" s="14" t="s">
        <v>222</v>
      </c>
      <c r="BM229" s="162" t="s">
        <v>354</v>
      </c>
    </row>
    <row r="230" spans="2:47" s="1" customFormat="1" ht="12">
      <c r="B230" s="30"/>
      <c r="D230" s="163" t="s">
        <v>158</v>
      </c>
      <c r="F230" s="164" t="s">
        <v>353</v>
      </c>
      <c r="I230" s="126"/>
      <c r="L230" s="30"/>
      <c r="M230" s="165"/>
      <c r="T230" s="52"/>
      <c r="AT230" s="14" t="s">
        <v>158</v>
      </c>
      <c r="AU230" s="14" t="s">
        <v>149</v>
      </c>
    </row>
    <row r="231" spans="2:65" s="1" customFormat="1" ht="21.75" customHeight="1">
      <c r="B231" s="30"/>
      <c r="C231" s="173" t="s">
        <v>355</v>
      </c>
      <c r="D231" s="173" t="s">
        <v>226</v>
      </c>
      <c r="E231" s="174" t="s">
        <v>356</v>
      </c>
      <c r="F231" s="175" t="s">
        <v>357</v>
      </c>
      <c r="G231" s="176" t="s">
        <v>170</v>
      </c>
      <c r="H231" s="177">
        <v>2</v>
      </c>
      <c r="I231" s="178"/>
      <c r="J231" s="179">
        <f>ROUND(I231*H231,2)</f>
        <v>0</v>
      </c>
      <c r="K231" s="180"/>
      <c r="L231" s="181"/>
      <c r="M231" s="182" t="s">
        <v>1</v>
      </c>
      <c r="N231" s="183" t="s">
        <v>40</v>
      </c>
      <c r="P231" s="160">
        <f>O231*H231</f>
        <v>0</v>
      </c>
      <c r="Q231" s="160">
        <v>6E-05</v>
      </c>
      <c r="R231" s="160">
        <f>Q231*H231</f>
        <v>0.00012</v>
      </c>
      <c r="S231" s="160">
        <v>0</v>
      </c>
      <c r="T231" s="161">
        <f>S231*H231</f>
        <v>0</v>
      </c>
      <c r="AR231" s="162" t="s">
        <v>229</v>
      </c>
      <c r="AT231" s="162" t="s">
        <v>226</v>
      </c>
      <c r="AU231" s="162" t="s">
        <v>149</v>
      </c>
      <c r="AY231" s="14" t="s">
        <v>148</v>
      </c>
      <c r="BE231" s="90">
        <f>IF(N231="základní",J231,0)</f>
        <v>0</v>
      </c>
      <c r="BF231" s="90">
        <f>IF(N231="snížená",J231,0)</f>
        <v>0</v>
      </c>
      <c r="BG231" s="90">
        <f>IF(N231="zákl. přenesená",J231,0)</f>
        <v>0</v>
      </c>
      <c r="BH231" s="90">
        <f>IF(N231="sníž. přenesená",J231,0)</f>
        <v>0</v>
      </c>
      <c r="BI231" s="90">
        <f>IF(N231="nulová",J231,0)</f>
        <v>0</v>
      </c>
      <c r="BJ231" s="14" t="s">
        <v>83</v>
      </c>
      <c r="BK231" s="90">
        <f>ROUND(I231*H231,2)</f>
        <v>0</v>
      </c>
      <c r="BL231" s="14" t="s">
        <v>222</v>
      </c>
      <c r="BM231" s="162" t="s">
        <v>358</v>
      </c>
    </row>
    <row r="232" spans="2:47" s="1" customFormat="1" ht="12">
      <c r="B232" s="30"/>
      <c r="D232" s="163" t="s">
        <v>158</v>
      </c>
      <c r="F232" s="164" t="s">
        <v>357</v>
      </c>
      <c r="I232" s="126"/>
      <c r="L232" s="30"/>
      <c r="M232" s="165"/>
      <c r="T232" s="52"/>
      <c r="AT232" s="14" t="s">
        <v>158</v>
      </c>
      <c r="AU232" s="14" t="s">
        <v>149</v>
      </c>
    </row>
    <row r="233" spans="2:65" s="1" customFormat="1" ht="16.5" customHeight="1">
      <c r="B233" s="30"/>
      <c r="C233" s="151" t="s">
        <v>359</v>
      </c>
      <c r="D233" s="151" t="s">
        <v>152</v>
      </c>
      <c r="E233" s="152" t="s">
        <v>360</v>
      </c>
      <c r="F233" s="153" t="s">
        <v>361</v>
      </c>
      <c r="G233" s="154" t="s">
        <v>170</v>
      </c>
      <c r="H233" s="155">
        <v>12</v>
      </c>
      <c r="I233" s="156"/>
      <c r="J233" s="157">
        <f>ROUND(I233*H233,2)</f>
        <v>0</v>
      </c>
      <c r="K233" s="158"/>
      <c r="L233" s="30"/>
      <c r="M233" s="159" t="s">
        <v>1</v>
      </c>
      <c r="N233" s="124" t="s">
        <v>40</v>
      </c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AR233" s="162" t="s">
        <v>222</v>
      </c>
      <c r="AT233" s="162" t="s">
        <v>152</v>
      </c>
      <c r="AU233" s="162" t="s">
        <v>149</v>
      </c>
      <c r="AY233" s="14" t="s">
        <v>148</v>
      </c>
      <c r="BE233" s="90">
        <f>IF(N233="základní",J233,0)</f>
        <v>0</v>
      </c>
      <c r="BF233" s="90">
        <f>IF(N233="snížená",J233,0)</f>
        <v>0</v>
      </c>
      <c r="BG233" s="90">
        <f>IF(N233="zákl. přenesená",J233,0)</f>
        <v>0</v>
      </c>
      <c r="BH233" s="90">
        <f>IF(N233="sníž. přenesená",J233,0)</f>
        <v>0</v>
      </c>
      <c r="BI233" s="90">
        <f>IF(N233="nulová",J233,0)</f>
        <v>0</v>
      </c>
      <c r="BJ233" s="14" t="s">
        <v>83</v>
      </c>
      <c r="BK233" s="90">
        <f>ROUND(I233*H233,2)</f>
        <v>0</v>
      </c>
      <c r="BL233" s="14" t="s">
        <v>222</v>
      </c>
      <c r="BM233" s="162" t="s">
        <v>362</v>
      </c>
    </row>
    <row r="234" spans="2:47" s="1" customFormat="1" ht="29.25">
      <c r="B234" s="30"/>
      <c r="D234" s="163" t="s">
        <v>158</v>
      </c>
      <c r="F234" s="164" t="s">
        <v>363</v>
      </c>
      <c r="I234" s="126"/>
      <c r="L234" s="30"/>
      <c r="M234" s="165"/>
      <c r="T234" s="52"/>
      <c r="AT234" s="14" t="s">
        <v>158</v>
      </c>
      <c r="AU234" s="14" t="s">
        <v>149</v>
      </c>
    </row>
    <row r="235" spans="2:65" s="1" customFormat="1" ht="24.2" customHeight="1">
      <c r="B235" s="30"/>
      <c r="C235" s="173" t="s">
        <v>364</v>
      </c>
      <c r="D235" s="173" t="s">
        <v>226</v>
      </c>
      <c r="E235" s="174" t="s">
        <v>365</v>
      </c>
      <c r="F235" s="175" t="s">
        <v>366</v>
      </c>
      <c r="G235" s="176" t="s">
        <v>170</v>
      </c>
      <c r="H235" s="177">
        <v>12</v>
      </c>
      <c r="I235" s="178"/>
      <c r="J235" s="179">
        <f>ROUND(I235*H235,2)</f>
        <v>0</v>
      </c>
      <c r="K235" s="180"/>
      <c r="L235" s="181"/>
      <c r="M235" s="182" t="s">
        <v>1</v>
      </c>
      <c r="N235" s="183" t="s">
        <v>40</v>
      </c>
      <c r="P235" s="160">
        <f>O235*H235</f>
        <v>0</v>
      </c>
      <c r="Q235" s="160">
        <v>5E-05</v>
      </c>
      <c r="R235" s="160">
        <f>Q235*H235</f>
        <v>0.0006000000000000001</v>
      </c>
      <c r="S235" s="160">
        <v>0</v>
      </c>
      <c r="T235" s="161">
        <f>S235*H235</f>
        <v>0</v>
      </c>
      <c r="AR235" s="162" t="s">
        <v>229</v>
      </c>
      <c r="AT235" s="162" t="s">
        <v>226</v>
      </c>
      <c r="AU235" s="162" t="s">
        <v>149</v>
      </c>
      <c r="AY235" s="14" t="s">
        <v>148</v>
      </c>
      <c r="BE235" s="90">
        <f>IF(N235="základní",J235,0)</f>
        <v>0</v>
      </c>
      <c r="BF235" s="90">
        <f>IF(N235="snížená",J235,0)</f>
        <v>0</v>
      </c>
      <c r="BG235" s="90">
        <f>IF(N235="zákl. přenesená",J235,0)</f>
        <v>0</v>
      </c>
      <c r="BH235" s="90">
        <f>IF(N235="sníž. přenesená",J235,0)</f>
        <v>0</v>
      </c>
      <c r="BI235" s="90">
        <f>IF(N235="nulová",J235,0)</f>
        <v>0</v>
      </c>
      <c r="BJ235" s="14" t="s">
        <v>83</v>
      </c>
      <c r="BK235" s="90">
        <f>ROUND(I235*H235,2)</f>
        <v>0</v>
      </c>
      <c r="BL235" s="14" t="s">
        <v>222</v>
      </c>
      <c r="BM235" s="162" t="s">
        <v>367</v>
      </c>
    </row>
    <row r="236" spans="2:47" s="1" customFormat="1" ht="12">
      <c r="B236" s="30"/>
      <c r="D236" s="163" t="s">
        <v>158</v>
      </c>
      <c r="F236" s="164" t="s">
        <v>366</v>
      </c>
      <c r="I236" s="126"/>
      <c r="L236" s="30"/>
      <c r="M236" s="165"/>
      <c r="T236" s="52"/>
      <c r="AT236" s="14" t="s">
        <v>158</v>
      </c>
      <c r="AU236" s="14" t="s">
        <v>149</v>
      </c>
    </row>
    <row r="237" spans="2:65" s="1" customFormat="1" ht="37.9" customHeight="1">
      <c r="B237" s="30"/>
      <c r="C237" s="173" t="s">
        <v>368</v>
      </c>
      <c r="D237" s="173" t="s">
        <v>226</v>
      </c>
      <c r="E237" s="174" t="s">
        <v>369</v>
      </c>
      <c r="F237" s="175" t="s">
        <v>370</v>
      </c>
      <c r="G237" s="176" t="s">
        <v>170</v>
      </c>
      <c r="H237" s="177">
        <v>1</v>
      </c>
      <c r="I237" s="178"/>
      <c r="J237" s="179">
        <f>ROUND(I237*H237,2)</f>
        <v>0</v>
      </c>
      <c r="K237" s="180"/>
      <c r="L237" s="181"/>
      <c r="M237" s="182" t="s">
        <v>1</v>
      </c>
      <c r="N237" s="183" t="s">
        <v>40</v>
      </c>
      <c r="P237" s="160">
        <f>O237*H237</f>
        <v>0</v>
      </c>
      <c r="Q237" s="160">
        <v>5E-05</v>
      </c>
      <c r="R237" s="160">
        <f>Q237*H237</f>
        <v>5E-05</v>
      </c>
      <c r="S237" s="160">
        <v>0</v>
      </c>
      <c r="T237" s="161">
        <f>S237*H237</f>
        <v>0</v>
      </c>
      <c r="AR237" s="162" t="s">
        <v>229</v>
      </c>
      <c r="AT237" s="162" t="s">
        <v>226</v>
      </c>
      <c r="AU237" s="162" t="s">
        <v>149</v>
      </c>
      <c r="AY237" s="14" t="s">
        <v>148</v>
      </c>
      <c r="BE237" s="90">
        <f>IF(N237="základní",J237,0)</f>
        <v>0</v>
      </c>
      <c r="BF237" s="90">
        <f>IF(N237="snížená",J237,0)</f>
        <v>0</v>
      </c>
      <c r="BG237" s="90">
        <f>IF(N237="zákl. přenesená",J237,0)</f>
        <v>0</v>
      </c>
      <c r="BH237" s="90">
        <f>IF(N237="sníž. přenesená",J237,0)</f>
        <v>0</v>
      </c>
      <c r="BI237" s="90">
        <f>IF(N237="nulová",J237,0)</f>
        <v>0</v>
      </c>
      <c r="BJ237" s="14" t="s">
        <v>83</v>
      </c>
      <c r="BK237" s="90">
        <f>ROUND(I237*H237,2)</f>
        <v>0</v>
      </c>
      <c r="BL237" s="14" t="s">
        <v>222</v>
      </c>
      <c r="BM237" s="162" t="s">
        <v>371</v>
      </c>
    </row>
    <row r="238" spans="2:47" s="1" customFormat="1" ht="19.5">
      <c r="B238" s="30"/>
      <c r="D238" s="163" t="s">
        <v>158</v>
      </c>
      <c r="F238" s="164" t="s">
        <v>370</v>
      </c>
      <c r="I238" s="126"/>
      <c r="L238" s="30"/>
      <c r="M238" s="165"/>
      <c r="T238" s="52"/>
      <c r="AT238" s="14" t="s">
        <v>158</v>
      </c>
      <c r="AU238" s="14" t="s">
        <v>149</v>
      </c>
    </row>
    <row r="239" spans="2:65" s="1" customFormat="1" ht="33" customHeight="1">
      <c r="B239" s="30"/>
      <c r="C239" s="151" t="s">
        <v>372</v>
      </c>
      <c r="D239" s="151" t="s">
        <v>152</v>
      </c>
      <c r="E239" s="152" t="s">
        <v>373</v>
      </c>
      <c r="F239" s="153" t="s">
        <v>374</v>
      </c>
      <c r="G239" s="154" t="s">
        <v>170</v>
      </c>
      <c r="H239" s="155">
        <v>11</v>
      </c>
      <c r="I239" s="156"/>
      <c r="J239" s="157">
        <f>ROUND(I239*H239,2)</f>
        <v>0</v>
      </c>
      <c r="K239" s="158"/>
      <c r="L239" s="30"/>
      <c r="M239" s="159" t="s">
        <v>1</v>
      </c>
      <c r="N239" s="124" t="s">
        <v>40</v>
      </c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AR239" s="162" t="s">
        <v>222</v>
      </c>
      <c r="AT239" s="162" t="s">
        <v>152</v>
      </c>
      <c r="AU239" s="162" t="s">
        <v>149</v>
      </c>
      <c r="AY239" s="14" t="s">
        <v>148</v>
      </c>
      <c r="BE239" s="90">
        <f>IF(N239="základní",J239,0)</f>
        <v>0</v>
      </c>
      <c r="BF239" s="90">
        <f>IF(N239="snížená",J239,0)</f>
        <v>0</v>
      </c>
      <c r="BG239" s="90">
        <f>IF(N239="zákl. přenesená",J239,0)</f>
        <v>0</v>
      </c>
      <c r="BH239" s="90">
        <f>IF(N239="sníž. přenesená",J239,0)</f>
        <v>0</v>
      </c>
      <c r="BI239" s="90">
        <f>IF(N239="nulová",J239,0)</f>
        <v>0</v>
      </c>
      <c r="BJ239" s="14" t="s">
        <v>83</v>
      </c>
      <c r="BK239" s="90">
        <f>ROUND(I239*H239,2)</f>
        <v>0</v>
      </c>
      <c r="BL239" s="14" t="s">
        <v>222</v>
      </c>
      <c r="BM239" s="162" t="s">
        <v>375</v>
      </c>
    </row>
    <row r="240" spans="2:47" s="1" customFormat="1" ht="29.25">
      <c r="B240" s="30"/>
      <c r="D240" s="163" t="s">
        <v>158</v>
      </c>
      <c r="F240" s="164" t="s">
        <v>376</v>
      </c>
      <c r="I240" s="126"/>
      <c r="L240" s="30"/>
      <c r="M240" s="165"/>
      <c r="T240" s="52"/>
      <c r="AT240" s="14" t="s">
        <v>158</v>
      </c>
      <c r="AU240" s="14" t="s">
        <v>149</v>
      </c>
    </row>
    <row r="241" spans="2:65" s="1" customFormat="1" ht="24.2" customHeight="1">
      <c r="B241" s="30"/>
      <c r="C241" s="151" t="s">
        <v>377</v>
      </c>
      <c r="D241" s="151" t="s">
        <v>152</v>
      </c>
      <c r="E241" s="152" t="s">
        <v>378</v>
      </c>
      <c r="F241" s="153" t="s">
        <v>379</v>
      </c>
      <c r="G241" s="154" t="s">
        <v>170</v>
      </c>
      <c r="H241" s="155">
        <v>11</v>
      </c>
      <c r="I241" s="156"/>
      <c r="J241" s="157">
        <f>ROUND(I241*H241,2)</f>
        <v>0</v>
      </c>
      <c r="K241" s="158"/>
      <c r="L241" s="30"/>
      <c r="M241" s="159" t="s">
        <v>1</v>
      </c>
      <c r="N241" s="124" t="s">
        <v>40</v>
      </c>
      <c r="P241" s="160">
        <f>O241*H241</f>
        <v>0</v>
      </c>
      <c r="Q241" s="160">
        <v>0</v>
      </c>
      <c r="R241" s="160">
        <f>Q241*H241</f>
        <v>0</v>
      </c>
      <c r="S241" s="160">
        <v>0</v>
      </c>
      <c r="T241" s="161">
        <f>S241*H241</f>
        <v>0</v>
      </c>
      <c r="AR241" s="162" t="s">
        <v>222</v>
      </c>
      <c r="AT241" s="162" t="s">
        <v>152</v>
      </c>
      <c r="AU241" s="162" t="s">
        <v>149</v>
      </c>
      <c r="AY241" s="14" t="s">
        <v>148</v>
      </c>
      <c r="BE241" s="90">
        <f>IF(N241="základní",J241,0)</f>
        <v>0</v>
      </c>
      <c r="BF241" s="90">
        <f>IF(N241="snížená",J241,0)</f>
        <v>0</v>
      </c>
      <c r="BG241" s="90">
        <f>IF(N241="zákl. přenesená",J241,0)</f>
        <v>0</v>
      </c>
      <c r="BH241" s="90">
        <f>IF(N241="sníž. přenesená",J241,0)</f>
        <v>0</v>
      </c>
      <c r="BI241" s="90">
        <f>IF(N241="nulová",J241,0)</f>
        <v>0</v>
      </c>
      <c r="BJ241" s="14" t="s">
        <v>83</v>
      </c>
      <c r="BK241" s="90">
        <f>ROUND(I241*H241,2)</f>
        <v>0</v>
      </c>
      <c r="BL241" s="14" t="s">
        <v>222</v>
      </c>
      <c r="BM241" s="162" t="s">
        <v>380</v>
      </c>
    </row>
    <row r="242" spans="2:47" s="1" customFormat="1" ht="39">
      <c r="B242" s="30"/>
      <c r="D242" s="163" t="s">
        <v>158</v>
      </c>
      <c r="F242" s="164" t="s">
        <v>381</v>
      </c>
      <c r="I242" s="126"/>
      <c r="L242" s="30"/>
      <c r="M242" s="165"/>
      <c r="T242" s="52"/>
      <c r="AT242" s="14" t="s">
        <v>158</v>
      </c>
      <c r="AU242" s="14" t="s">
        <v>149</v>
      </c>
    </row>
    <row r="243" spans="2:65" s="1" customFormat="1" ht="24.2" customHeight="1">
      <c r="B243" s="30"/>
      <c r="C243" s="173" t="s">
        <v>382</v>
      </c>
      <c r="D243" s="173" t="s">
        <v>226</v>
      </c>
      <c r="E243" s="174" t="s">
        <v>383</v>
      </c>
      <c r="F243" s="175" t="s">
        <v>384</v>
      </c>
      <c r="G243" s="176" t="s">
        <v>170</v>
      </c>
      <c r="H243" s="177">
        <v>11</v>
      </c>
      <c r="I243" s="178"/>
      <c r="J243" s="179">
        <f>ROUND(I243*H243,2)</f>
        <v>0</v>
      </c>
      <c r="K243" s="180"/>
      <c r="L243" s="181"/>
      <c r="M243" s="182" t="s">
        <v>1</v>
      </c>
      <c r="N243" s="183" t="s">
        <v>40</v>
      </c>
      <c r="P243" s="160">
        <f>O243*H243</f>
        <v>0</v>
      </c>
      <c r="Q243" s="160">
        <v>5E-05</v>
      </c>
      <c r="R243" s="160">
        <f>Q243*H243</f>
        <v>0.00055</v>
      </c>
      <c r="S243" s="160">
        <v>0</v>
      </c>
      <c r="T243" s="161">
        <f>S243*H243</f>
        <v>0</v>
      </c>
      <c r="AR243" s="162" t="s">
        <v>229</v>
      </c>
      <c r="AT243" s="162" t="s">
        <v>226</v>
      </c>
      <c r="AU243" s="162" t="s">
        <v>149</v>
      </c>
      <c r="AY243" s="14" t="s">
        <v>148</v>
      </c>
      <c r="BE243" s="90">
        <f>IF(N243="základní",J243,0)</f>
        <v>0</v>
      </c>
      <c r="BF243" s="90">
        <f>IF(N243="snížená",J243,0)</f>
        <v>0</v>
      </c>
      <c r="BG243" s="90">
        <f>IF(N243="zákl. přenesená",J243,0)</f>
        <v>0</v>
      </c>
      <c r="BH243" s="90">
        <f>IF(N243="sníž. přenesená",J243,0)</f>
        <v>0</v>
      </c>
      <c r="BI243" s="90">
        <f>IF(N243="nulová",J243,0)</f>
        <v>0</v>
      </c>
      <c r="BJ243" s="14" t="s">
        <v>83</v>
      </c>
      <c r="BK243" s="90">
        <f>ROUND(I243*H243,2)</f>
        <v>0</v>
      </c>
      <c r="BL243" s="14" t="s">
        <v>222</v>
      </c>
      <c r="BM243" s="162" t="s">
        <v>385</v>
      </c>
    </row>
    <row r="244" spans="2:47" s="1" customFormat="1" ht="12">
      <c r="B244" s="30"/>
      <c r="D244" s="163" t="s">
        <v>158</v>
      </c>
      <c r="F244" s="164" t="s">
        <v>384</v>
      </c>
      <c r="I244" s="126"/>
      <c r="L244" s="30"/>
      <c r="M244" s="165"/>
      <c r="T244" s="52"/>
      <c r="AT244" s="14" t="s">
        <v>158</v>
      </c>
      <c r="AU244" s="14" t="s">
        <v>149</v>
      </c>
    </row>
    <row r="245" spans="2:65" s="1" customFormat="1" ht="49.15" customHeight="1">
      <c r="B245" s="30"/>
      <c r="C245" s="151" t="s">
        <v>386</v>
      </c>
      <c r="D245" s="151" t="s">
        <v>152</v>
      </c>
      <c r="E245" s="152" t="s">
        <v>387</v>
      </c>
      <c r="F245" s="153" t="s">
        <v>388</v>
      </c>
      <c r="G245" s="154" t="s">
        <v>282</v>
      </c>
      <c r="H245" s="155">
        <v>12</v>
      </c>
      <c r="I245" s="156"/>
      <c r="J245" s="157">
        <f>ROUND(I245*H245,2)</f>
        <v>0</v>
      </c>
      <c r="K245" s="158"/>
      <c r="L245" s="30"/>
      <c r="M245" s="159" t="s">
        <v>1</v>
      </c>
      <c r="N245" s="124" t="s">
        <v>40</v>
      </c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AR245" s="162" t="s">
        <v>222</v>
      </c>
      <c r="AT245" s="162" t="s">
        <v>152</v>
      </c>
      <c r="AU245" s="162" t="s">
        <v>149</v>
      </c>
      <c r="AY245" s="14" t="s">
        <v>148</v>
      </c>
      <c r="BE245" s="90">
        <f>IF(N245="základní",J245,0)</f>
        <v>0</v>
      </c>
      <c r="BF245" s="90">
        <f>IF(N245="snížená",J245,0)</f>
        <v>0</v>
      </c>
      <c r="BG245" s="90">
        <f>IF(N245="zákl. přenesená",J245,0)</f>
        <v>0</v>
      </c>
      <c r="BH245" s="90">
        <f>IF(N245="sníž. přenesená",J245,0)</f>
        <v>0</v>
      </c>
      <c r="BI245" s="90">
        <f>IF(N245="nulová",J245,0)</f>
        <v>0</v>
      </c>
      <c r="BJ245" s="14" t="s">
        <v>83</v>
      </c>
      <c r="BK245" s="90">
        <f>ROUND(I245*H245,2)</f>
        <v>0</v>
      </c>
      <c r="BL245" s="14" t="s">
        <v>222</v>
      </c>
      <c r="BM245" s="162" t="s">
        <v>389</v>
      </c>
    </row>
    <row r="246" spans="2:47" s="1" customFormat="1" ht="29.25">
      <c r="B246" s="30"/>
      <c r="D246" s="163" t="s">
        <v>158</v>
      </c>
      <c r="F246" s="164" t="s">
        <v>388</v>
      </c>
      <c r="I246" s="126"/>
      <c r="L246" s="30"/>
      <c r="M246" s="165"/>
      <c r="T246" s="52"/>
      <c r="AT246" s="14" t="s">
        <v>158</v>
      </c>
      <c r="AU246" s="14" t="s">
        <v>149</v>
      </c>
    </row>
    <row r="247" spans="2:65" s="1" customFormat="1" ht="37.9" customHeight="1">
      <c r="B247" s="30"/>
      <c r="C247" s="151" t="s">
        <v>390</v>
      </c>
      <c r="D247" s="151" t="s">
        <v>152</v>
      </c>
      <c r="E247" s="152" t="s">
        <v>391</v>
      </c>
      <c r="F247" s="153" t="s">
        <v>392</v>
      </c>
      <c r="G247" s="154" t="s">
        <v>186</v>
      </c>
      <c r="H247" s="155">
        <v>6</v>
      </c>
      <c r="I247" s="156"/>
      <c r="J247" s="157">
        <f>ROUND(I247*H247,2)</f>
        <v>0</v>
      </c>
      <c r="K247" s="158"/>
      <c r="L247" s="30"/>
      <c r="M247" s="159" t="s">
        <v>1</v>
      </c>
      <c r="N247" s="124" t="s">
        <v>40</v>
      </c>
      <c r="P247" s="160">
        <f>O247*H247</f>
        <v>0</v>
      </c>
      <c r="Q247" s="160">
        <v>0</v>
      </c>
      <c r="R247" s="160">
        <f>Q247*H247</f>
        <v>0</v>
      </c>
      <c r="S247" s="160">
        <v>0</v>
      </c>
      <c r="T247" s="161">
        <f>S247*H247</f>
        <v>0</v>
      </c>
      <c r="AR247" s="162" t="s">
        <v>222</v>
      </c>
      <c r="AT247" s="162" t="s">
        <v>152</v>
      </c>
      <c r="AU247" s="162" t="s">
        <v>149</v>
      </c>
      <c r="AY247" s="14" t="s">
        <v>148</v>
      </c>
      <c r="BE247" s="90">
        <f>IF(N247="základní",J247,0)</f>
        <v>0</v>
      </c>
      <c r="BF247" s="90">
        <f>IF(N247="snížená",J247,0)</f>
        <v>0</v>
      </c>
      <c r="BG247" s="90">
        <f>IF(N247="zákl. přenesená",J247,0)</f>
        <v>0</v>
      </c>
      <c r="BH247" s="90">
        <f>IF(N247="sníž. přenesená",J247,0)</f>
        <v>0</v>
      </c>
      <c r="BI247" s="90">
        <f>IF(N247="nulová",J247,0)</f>
        <v>0</v>
      </c>
      <c r="BJ247" s="14" t="s">
        <v>83</v>
      </c>
      <c r="BK247" s="90">
        <f>ROUND(I247*H247,2)</f>
        <v>0</v>
      </c>
      <c r="BL247" s="14" t="s">
        <v>222</v>
      </c>
      <c r="BM247" s="162" t="s">
        <v>393</v>
      </c>
    </row>
    <row r="248" spans="2:47" s="1" customFormat="1" ht="19.5">
      <c r="B248" s="30"/>
      <c r="D248" s="163" t="s">
        <v>158</v>
      </c>
      <c r="F248" s="164" t="s">
        <v>392</v>
      </c>
      <c r="I248" s="126"/>
      <c r="L248" s="30"/>
      <c r="M248" s="165"/>
      <c r="T248" s="52"/>
      <c r="AT248" s="14" t="s">
        <v>158</v>
      </c>
      <c r="AU248" s="14" t="s">
        <v>149</v>
      </c>
    </row>
    <row r="249" spans="2:65" s="1" customFormat="1" ht="44.25" customHeight="1">
      <c r="B249" s="30"/>
      <c r="C249" s="151" t="s">
        <v>394</v>
      </c>
      <c r="D249" s="151" t="s">
        <v>152</v>
      </c>
      <c r="E249" s="152" t="s">
        <v>395</v>
      </c>
      <c r="F249" s="153" t="s">
        <v>396</v>
      </c>
      <c r="G249" s="154" t="s">
        <v>282</v>
      </c>
      <c r="H249" s="155">
        <v>34</v>
      </c>
      <c r="I249" s="156"/>
      <c r="J249" s="157">
        <f>ROUND(I249*H249,2)</f>
        <v>0</v>
      </c>
      <c r="K249" s="158"/>
      <c r="L249" s="30"/>
      <c r="M249" s="159" t="s">
        <v>1</v>
      </c>
      <c r="N249" s="124" t="s">
        <v>40</v>
      </c>
      <c r="P249" s="160">
        <f>O249*H249</f>
        <v>0</v>
      </c>
      <c r="Q249" s="160">
        <v>0</v>
      </c>
      <c r="R249" s="160">
        <f>Q249*H249</f>
        <v>0</v>
      </c>
      <c r="S249" s="160">
        <v>0</v>
      </c>
      <c r="T249" s="161">
        <f>S249*H249</f>
        <v>0</v>
      </c>
      <c r="AR249" s="162" t="s">
        <v>222</v>
      </c>
      <c r="AT249" s="162" t="s">
        <v>152</v>
      </c>
      <c r="AU249" s="162" t="s">
        <v>149</v>
      </c>
      <c r="AY249" s="14" t="s">
        <v>148</v>
      </c>
      <c r="BE249" s="90">
        <f>IF(N249="základní",J249,0)</f>
        <v>0</v>
      </c>
      <c r="BF249" s="90">
        <f>IF(N249="snížená",J249,0)</f>
        <v>0</v>
      </c>
      <c r="BG249" s="90">
        <f>IF(N249="zákl. přenesená",J249,0)</f>
        <v>0</v>
      </c>
      <c r="BH249" s="90">
        <f>IF(N249="sníž. přenesená",J249,0)</f>
        <v>0</v>
      </c>
      <c r="BI249" s="90">
        <f>IF(N249="nulová",J249,0)</f>
        <v>0</v>
      </c>
      <c r="BJ249" s="14" t="s">
        <v>83</v>
      </c>
      <c r="BK249" s="90">
        <f>ROUND(I249*H249,2)</f>
        <v>0</v>
      </c>
      <c r="BL249" s="14" t="s">
        <v>222</v>
      </c>
      <c r="BM249" s="162" t="s">
        <v>397</v>
      </c>
    </row>
    <row r="250" spans="2:47" s="1" customFormat="1" ht="29.25">
      <c r="B250" s="30"/>
      <c r="D250" s="163" t="s">
        <v>158</v>
      </c>
      <c r="F250" s="164" t="s">
        <v>396</v>
      </c>
      <c r="I250" s="126"/>
      <c r="L250" s="30"/>
      <c r="M250" s="165"/>
      <c r="T250" s="52"/>
      <c r="AT250" s="14" t="s">
        <v>158</v>
      </c>
      <c r="AU250" s="14" t="s">
        <v>149</v>
      </c>
    </row>
    <row r="251" spans="2:65" s="1" customFormat="1" ht="24.2" customHeight="1">
      <c r="B251" s="30"/>
      <c r="C251" s="173" t="s">
        <v>398</v>
      </c>
      <c r="D251" s="173" t="s">
        <v>226</v>
      </c>
      <c r="E251" s="174" t="s">
        <v>399</v>
      </c>
      <c r="F251" s="175" t="s">
        <v>400</v>
      </c>
      <c r="G251" s="176" t="s">
        <v>282</v>
      </c>
      <c r="H251" s="177">
        <v>46</v>
      </c>
      <c r="I251" s="178"/>
      <c r="J251" s="179">
        <f>ROUND(I251*H251,2)</f>
        <v>0</v>
      </c>
      <c r="K251" s="180"/>
      <c r="L251" s="181"/>
      <c r="M251" s="182" t="s">
        <v>1</v>
      </c>
      <c r="N251" s="183" t="s">
        <v>40</v>
      </c>
      <c r="P251" s="160">
        <f>O251*H251</f>
        <v>0</v>
      </c>
      <c r="Q251" s="160">
        <v>1E-05</v>
      </c>
      <c r="R251" s="160">
        <f>Q251*H251</f>
        <v>0.00046</v>
      </c>
      <c r="S251" s="160">
        <v>0</v>
      </c>
      <c r="T251" s="161">
        <f>S251*H251</f>
        <v>0</v>
      </c>
      <c r="AR251" s="162" t="s">
        <v>229</v>
      </c>
      <c r="AT251" s="162" t="s">
        <v>226</v>
      </c>
      <c r="AU251" s="162" t="s">
        <v>149</v>
      </c>
      <c r="AY251" s="14" t="s">
        <v>148</v>
      </c>
      <c r="BE251" s="90">
        <f>IF(N251="základní",J251,0)</f>
        <v>0</v>
      </c>
      <c r="BF251" s="90">
        <f>IF(N251="snížená",J251,0)</f>
        <v>0</v>
      </c>
      <c r="BG251" s="90">
        <f>IF(N251="zákl. přenesená",J251,0)</f>
        <v>0</v>
      </c>
      <c r="BH251" s="90">
        <f>IF(N251="sníž. přenesená",J251,0)</f>
        <v>0</v>
      </c>
      <c r="BI251" s="90">
        <f>IF(N251="nulová",J251,0)</f>
        <v>0</v>
      </c>
      <c r="BJ251" s="14" t="s">
        <v>83</v>
      </c>
      <c r="BK251" s="90">
        <f>ROUND(I251*H251,2)</f>
        <v>0</v>
      </c>
      <c r="BL251" s="14" t="s">
        <v>222</v>
      </c>
      <c r="BM251" s="162" t="s">
        <v>401</v>
      </c>
    </row>
    <row r="252" spans="2:47" s="1" customFormat="1" ht="12">
      <c r="B252" s="30"/>
      <c r="D252" s="163" t="s">
        <v>158</v>
      </c>
      <c r="F252" s="164" t="s">
        <v>400</v>
      </c>
      <c r="I252" s="126"/>
      <c r="L252" s="30"/>
      <c r="M252" s="165"/>
      <c r="T252" s="52"/>
      <c r="AT252" s="14" t="s">
        <v>158</v>
      </c>
      <c r="AU252" s="14" t="s">
        <v>149</v>
      </c>
    </row>
    <row r="253" spans="2:65" s="1" customFormat="1" ht="24.2" customHeight="1">
      <c r="B253" s="30"/>
      <c r="C253" s="173" t="s">
        <v>402</v>
      </c>
      <c r="D253" s="173" t="s">
        <v>226</v>
      </c>
      <c r="E253" s="174" t="s">
        <v>403</v>
      </c>
      <c r="F253" s="175" t="s">
        <v>404</v>
      </c>
      <c r="G253" s="176" t="s">
        <v>170</v>
      </c>
      <c r="H253" s="177">
        <v>4</v>
      </c>
      <c r="I253" s="178"/>
      <c r="J253" s="179">
        <f>ROUND(I253*H253,2)</f>
        <v>0</v>
      </c>
      <c r="K253" s="180"/>
      <c r="L253" s="181"/>
      <c r="M253" s="182" t="s">
        <v>1</v>
      </c>
      <c r="N253" s="183" t="s">
        <v>40</v>
      </c>
      <c r="P253" s="160">
        <f>O253*H253</f>
        <v>0</v>
      </c>
      <c r="Q253" s="160">
        <v>1E-05</v>
      </c>
      <c r="R253" s="160">
        <f>Q253*H253</f>
        <v>4E-05</v>
      </c>
      <c r="S253" s="160">
        <v>0</v>
      </c>
      <c r="T253" s="161">
        <f>S253*H253</f>
        <v>0</v>
      </c>
      <c r="AR253" s="162" t="s">
        <v>229</v>
      </c>
      <c r="AT253" s="162" t="s">
        <v>226</v>
      </c>
      <c r="AU253" s="162" t="s">
        <v>149</v>
      </c>
      <c r="AY253" s="14" t="s">
        <v>148</v>
      </c>
      <c r="BE253" s="90">
        <f>IF(N253="základní",J253,0)</f>
        <v>0</v>
      </c>
      <c r="BF253" s="90">
        <f>IF(N253="snížená",J253,0)</f>
        <v>0</v>
      </c>
      <c r="BG253" s="90">
        <f>IF(N253="zákl. přenesená",J253,0)</f>
        <v>0</v>
      </c>
      <c r="BH253" s="90">
        <f>IF(N253="sníž. přenesená",J253,0)</f>
        <v>0</v>
      </c>
      <c r="BI253" s="90">
        <f>IF(N253="nulová",J253,0)</f>
        <v>0</v>
      </c>
      <c r="BJ253" s="14" t="s">
        <v>83</v>
      </c>
      <c r="BK253" s="90">
        <f>ROUND(I253*H253,2)</f>
        <v>0</v>
      </c>
      <c r="BL253" s="14" t="s">
        <v>222</v>
      </c>
      <c r="BM253" s="162" t="s">
        <v>405</v>
      </c>
    </row>
    <row r="254" spans="2:47" s="1" customFormat="1" ht="12">
      <c r="B254" s="30"/>
      <c r="D254" s="163" t="s">
        <v>158</v>
      </c>
      <c r="F254" s="164" t="s">
        <v>404</v>
      </c>
      <c r="I254" s="126"/>
      <c r="L254" s="30"/>
      <c r="M254" s="165"/>
      <c r="T254" s="52"/>
      <c r="AT254" s="14" t="s">
        <v>158</v>
      </c>
      <c r="AU254" s="14" t="s">
        <v>149</v>
      </c>
    </row>
    <row r="255" spans="2:65" s="1" customFormat="1" ht="24.2" customHeight="1">
      <c r="B255" s="30"/>
      <c r="C255" s="173" t="s">
        <v>406</v>
      </c>
      <c r="D255" s="173" t="s">
        <v>226</v>
      </c>
      <c r="E255" s="174" t="s">
        <v>407</v>
      </c>
      <c r="F255" s="175" t="s">
        <v>408</v>
      </c>
      <c r="G255" s="176" t="s">
        <v>170</v>
      </c>
      <c r="H255" s="177">
        <v>20</v>
      </c>
      <c r="I255" s="178"/>
      <c r="J255" s="179">
        <f>ROUND(I255*H255,2)</f>
        <v>0</v>
      </c>
      <c r="K255" s="180"/>
      <c r="L255" s="181"/>
      <c r="M255" s="182" t="s">
        <v>1</v>
      </c>
      <c r="N255" s="183" t="s">
        <v>40</v>
      </c>
      <c r="P255" s="160">
        <f>O255*H255</f>
        <v>0</v>
      </c>
      <c r="Q255" s="160">
        <v>1E-05</v>
      </c>
      <c r="R255" s="160">
        <f>Q255*H255</f>
        <v>0.0002</v>
      </c>
      <c r="S255" s="160">
        <v>0</v>
      </c>
      <c r="T255" s="161">
        <f>S255*H255</f>
        <v>0</v>
      </c>
      <c r="AR255" s="162" t="s">
        <v>229</v>
      </c>
      <c r="AT255" s="162" t="s">
        <v>226</v>
      </c>
      <c r="AU255" s="162" t="s">
        <v>149</v>
      </c>
      <c r="AY255" s="14" t="s">
        <v>148</v>
      </c>
      <c r="BE255" s="90">
        <f>IF(N255="základní",J255,0)</f>
        <v>0</v>
      </c>
      <c r="BF255" s="90">
        <f>IF(N255="snížená",J255,0)</f>
        <v>0</v>
      </c>
      <c r="BG255" s="90">
        <f>IF(N255="zákl. přenesená",J255,0)</f>
        <v>0</v>
      </c>
      <c r="BH255" s="90">
        <f>IF(N255="sníž. přenesená",J255,0)</f>
        <v>0</v>
      </c>
      <c r="BI255" s="90">
        <f>IF(N255="nulová",J255,0)</f>
        <v>0</v>
      </c>
      <c r="BJ255" s="14" t="s">
        <v>83</v>
      </c>
      <c r="BK255" s="90">
        <f>ROUND(I255*H255,2)</f>
        <v>0</v>
      </c>
      <c r="BL255" s="14" t="s">
        <v>222</v>
      </c>
      <c r="BM255" s="162" t="s">
        <v>409</v>
      </c>
    </row>
    <row r="256" spans="2:47" s="1" customFormat="1" ht="12">
      <c r="B256" s="30"/>
      <c r="D256" s="163" t="s">
        <v>158</v>
      </c>
      <c r="F256" s="164" t="s">
        <v>408</v>
      </c>
      <c r="I256" s="126"/>
      <c r="L256" s="30"/>
      <c r="M256" s="165"/>
      <c r="T256" s="52"/>
      <c r="AT256" s="14" t="s">
        <v>158</v>
      </c>
      <c r="AU256" s="14" t="s">
        <v>149</v>
      </c>
    </row>
    <row r="257" spans="2:65" s="1" customFormat="1" ht="24.2" customHeight="1">
      <c r="B257" s="30"/>
      <c r="C257" s="173" t="s">
        <v>410</v>
      </c>
      <c r="D257" s="173" t="s">
        <v>226</v>
      </c>
      <c r="E257" s="174" t="s">
        <v>411</v>
      </c>
      <c r="F257" s="175" t="s">
        <v>412</v>
      </c>
      <c r="G257" s="176" t="s">
        <v>170</v>
      </c>
      <c r="H257" s="177">
        <v>4</v>
      </c>
      <c r="I257" s="178"/>
      <c r="J257" s="179">
        <f>ROUND(I257*H257,2)</f>
        <v>0</v>
      </c>
      <c r="K257" s="180"/>
      <c r="L257" s="181"/>
      <c r="M257" s="182" t="s">
        <v>1</v>
      </c>
      <c r="N257" s="183" t="s">
        <v>40</v>
      </c>
      <c r="P257" s="160">
        <f>O257*H257</f>
        <v>0</v>
      </c>
      <c r="Q257" s="160">
        <v>1E-05</v>
      </c>
      <c r="R257" s="160">
        <f>Q257*H257</f>
        <v>4E-05</v>
      </c>
      <c r="S257" s="160">
        <v>0</v>
      </c>
      <c r="T257" s="161">
        <f>S257*H257</f>
        <v>0</v>
      </c>
      <c r="AR257" s="162" t="s">
        <v>229</v>
      </c>
      <c r="AT257" s="162" t="s">
        <v>226</v>
      </c>
      <c r="AU257" s="162" t="s">
        <v>149</v>
      </c>
      <c r="AY257" s="14" t="s">
        <v>148</v>
      </c>
      <c r="BE257" s="90">
        <f>IF(N257="základní",J257,0)</f>
        <v>0</v>
      </c>
      <c r="BF257" s="90">
        <f>IF(N257="snížená",J257,0)</f>
        <v>0</v>
      </c>
      <c r="BG257" s="90">
        <f>IF(N257="zákl. přenesená",J257,0)</f>
        <v>0</v>
      </c>
      <c r="BH257" s="90">
        <f>IF(N257="sníž. přenesená",J257,0)</f>
        <v>0</v>
      </c>
      <c r="BI257" s="90">
        <f>IF(N257="nulová",J257,0)</f>
        <v>0</v>
      </c>
      <c r="BJ257" s="14" t="s">
        <v>83</v>
      </c>
      <c r="BK257" s="90">
        <f>ROUND(I257*H257,2)</f>
        <v>0</v>
      </c>
      <c r="BL257" s="14" t="s">
        <v>222</v>
      </c>
      <c r="BM257" s="162" t="s">
        <v>413</v>
      </c>
    </row>
    <row r="258" spans="2:47" s="1" customFormat="1" ht="12">
      <c r="B258" s="30"/>
      <c r="D258" s="163" t="s">
        <v>158</v>
      </c>
      <c r="F258" s="164" t="s">
        <v>412</v>
      </c>
      <c r="I258" s="126"/>
      <c r="L258" s="30"/>
      <c r="M258" s="165"/>
      <c r="T258" s="52"/>
      <c r="AT258" s="14" t="s">
        <v>158</v>
      </c>
      <c r="AU258" s="14" t="s">
        <v>149</v>
      </c>
    </row>
    <row r="259" spans="2:65" s="1" customFormat="1" ht="24.2" customHeight="1">
      <c r="B259" s="30"/>
      <c r="C259" s="173" t="s">
        <v>414</v>
      </c>
      <c r="D259" s="173" t="s">
        <v>226</v>
      </c>
      <c r="E259" s="174" t="s">
        <v>415</v>
      </c>
      <c r="F259" s="175" t="s">
        <v>416</v>
      </c>
      <c r="G259" s="176" t="s">
        <v>170</v>
      </c>
      <c r="H259" s="177">
        <v>2</v>
      </c>
      <c r="I259" s="178"/>
      <c r="J259" s="179">
        <f>ROUND(I259*H259,2)</f>
        <v>0</v>
      </c>
      <c r="K259" s="180"/>
      <c r="L259" s="181"/>
      <c r="M259" s="182" t="s">
        <v>1</v>
      </c>
      <c r="N259" s="183" t="s">
        <v>40</v>
      </c>
      <c r="P259" s="160">
        <f>O259*H259</f>
        <v>0</v>
      </c>
      <c r="Q259" s="160">
        <v>1E-05</v>
      </c>
      <c r="R259" s="160">
        <f>Q259*H259</f>
        <v>2E-05</v>
      </c>
      <c r="S259" s="160">
        <v>0</v>
      </c>
      <c r="T259" s="161">
        <f>S259*H259</f>
        <v>0</v>
      </c>
      <c r="AR259" s="162" t="s">
        <v>229</v>
      </c>
      <c r="AT259" s="162" t="s">
        <v>226</v>
      </c>
      <c r="AU259" s="162" t="s">
        <v>149</v>
      </c>
      <c r="AY259" s="14" t="s">
        <v>148</v>
      </c>
      <c r="BE259" s="90">
        <f>IF(N259="základní",J259,0)</f>
        <v>0</v>
      </c>
      <c r="BF259" s="90">
        <f>IF(N259="snížená",J259,0)</f>
        <v>0</v>
      </c>
      <c r="BG259" s="90">
        <f>IF(N259="zákl. přenesená",J259,0)</f>
        <v>0</v>
      </c>
      <c r="BH259" s="90">
        <f>IF(N259="sníž. přenesená",J259,0)</f>
        <v>0</v>
      </c>
      <c r="BI259" s="90">
        <f>IF(N259="nulová",J259,0)</f>
        <v>0</v>
      </c>
      <c r="BJ259" s="14" t="s">
        <v>83</v>
      </c>
      <c r="BK259" s="90">
        <f>ROUND(I259*H259,2)</f>
        <v>0</v>
      </c>
      <c r="BL259" s="14" t="s">
        <v>222</v>
      </c>
      <c r="BM259" s="162" t="s">
        <v>417</v>
      </c>
    </row>
    <row r="260" spans="2:47" s="1" customFormat="1" ht="19.5">
      <c r="B260" s="30"/>
      <c r="D260" s="163" t="s">
        <v>158</v>
      </c>
      <c r="F260" s="164" t="s">
        <v>416</v>
      </c>
      <c r="I260" s="126"/>
      <c r="L260" s="30"/>
      <c r="M260" s="165"/>
      <c r="T260" s="52"/>
      <c r="AT260" s="14" t="s">
        <v>158</v>
      </c>
      <c r="AU260" s="14" t="s">
        <v>149</v>
      </c>
    </row>
    <row r="261" spans="2:65" s="1" customFormat="1" ht="24.2" customHeight="1">
      <c r="B261" s="30"/>
      <c r="C261" s="173" t="s">
        <v>418</v>
      </c>
      <c r="D261" s="173" t="s">
        <v>226</v>
      </c>
      <c r="E261" s="174" t="s">
        <v>419</v>
      </c>
      <c r="F261" s="175" t="s">
        <v>420</v>
      </c>
      <c r="G261" s="176" t="s">
        <v>170</v>
      </c>
      <c r="H261" s="177">
        <v>4</v>
      </c>
      <c r="I261" s="178"/>
      <c r="J261" s="179">
        <f>ROUND(I261*H261,2)</f>
        <v>0</v>
      </c>
      <c r="K261" s="180"/>
      <c r="L261" s="181"/>
      <c r="M261" s="182" t="s">
        <v>1</v>
      </c>
      <c r="N261" s="183" t="s">
        <v>40</v>
      </c>
      <c r="P261" s="160">
        <f>O261*H261</f>
        <v>0</v>
      </c>
      <c r="Q261" s="160">
        <v>1E-05</v>
      </c>
      <c r="R261" s="160">
        <f>Q261*H261</f>
        <v>4E-05</v>
      </c>
      <c r="S261" s="160">
        <v>0</v>
      </c>
      <c r="T261" s="161">
        <f>S261*H261</f>
        <v>0</v>
      </c>
      <c r="AR261" s="162" t="s">
        <v>229</v>
      </c>
      <c r="AT261" s="162" t="s">
        <v>226</v>
      </c>
      <c r="AU261" s="162" t="s">
        <v>149</v>
      </c>
      <c r="AY261" s="14" t="s">
        <v>148</v>
      </c>
      <c r="BE261" s="90">
        <f>IF(N261="základní",J261,0)</f>
        <v>0</v>
      </c>
      <c r="BF261" s="90">
        <f>IF(N261="snížená",J261,0)</f>
        <v>0</v>
      </c>
      <c r="BG261" s="90">
        <f>IF(N261="zákl. přenesená",J261,0)</f>
        <v>0</v>
      </c>
      <c r="BH261" s="90">
        <f>IF(N261="sníž. přenesená",J261,0)</f>
        <v>0</v>
      </c>
      <c r="BI261" s="90">
        <f>IF(N261="nulová",J261,0)</f>
        <v>0</v>
      </c>
      <c r="BJ261" s="14" t="s">
        <v>83</v>
      </c>
      <c r="BK261" s="90">
        <f>ROUND(I261*H261,2)</f>
        <v>0</v>
      </c>
      <c r="BL261" s="14" t="s">
        <v>222</v>
      </c>
      <c r="BM261" s="162" t="s">
        <v>421</v>
      </c>
    </row>
    <row r="262" spans="2:47" s="1" customFormat="1" ht="12">
      <c r="B262" s="30"/>
      <c r="D262" s="163" t="s">
        <v>158</v>
      </c>
      <c r="F262" s="164" t="s">
        <v>420</v>
      </c>
      <c r="I262" s="126"/>
      <c r="L262" s="30"/>
      <c r="M262" s="165"/>
      <c r="T262" s="52"/>
      <c r="AT262" s="14" t="s">
        <v>158</v>
      </c>
      <c r="AU262" s="14" t="s">
        <v>149</v>
      </c>
    </row>
    <row r="263" spans="2:65" s="1" customFormat="1" ht="24.2" customHeight="1">
      <c r="B263" s="30"/>
      <c r="C263" s="173" t="s">
        <v>422</v>
      </c>
      <c r="D263" s="173" t="s">
        <v>226</v>
      </c>
      <c r="E263" s="174" t="s">
        <v>423</v>
      </c>
      <c r="F263" s="175" t="s">
        <v>424</v>
      </c>
      <c r="G263" s="176" t="s">
        <v>170</v>
      </c>
      <c r="H263" s="177">
        <v>7</v>
      </c>
      <c r="I263" s="178"/>
      <c r="J263" s="179">
        <f>ROUND(I263*H263,2)</f>
        <v>0</v>
      </c>
      <c r="K263" s="180"/>
      <c r="L263" s="181"/>
      <c r="M263" s="182" t="s">
        <v>1</v>
      </c>
      <c r="N263" s="183" t="s">
        <v>40</v>
      </c>
      <c r="P263" s="160">
        <f>O263*H263</f>
        <v>0</v>
      </c>
      <c r="Q263" s="160">
        <v>1E-05</v>
      </c>
      <c r="R263" s="160">
        <f>Q263*H263</f>
        <v>7.000000000000001E-05</v>
      </c>
      <c r="S263" s="160">
        <v>0</v>
      </c>
      <c r="T263" s="161">
        <f>S263*H263</f>
        <v>0</v>
      </c>
      <c r="AR263" s="162" t="s">
        <v>229</v>
      </c>
      <c r="AT263" s="162" t="s">
        <v>226</v>
      </c>
      <c r="AU263" s="162" t="s">
        <v>149</v>
      </c>
      <c r="AY263" s="14" t="s">
        <v>148</v>
      </c>
      <c r="BE263" s="90">
        <f>IF(N263="základní",J263,0)</f>
        <v>0</v>
      </c>
      <c r="BF263" s="90">
        <f>IF(N263="snížená",J263,0)</f>
        <v>0</v>
      </c>
      <c r="BG263" s="90">
        <f>IF(N263="zákl. přenesená",J263,0)</f>
        <v>0</v>
      </c>
      <c r="BH263" s="90">
        <f>IF(N263="sníž. přenesená",J263,0)</f>
        <v>0</v>
      </c>
      <c r="BI263" s="90">
        <f>IF(N263="nulová",J263,0)</f>
        <v>0</v>
      </c>
      <c r="BJ263" s="14" t="s">
        <v>83</v>
      </c>
      <c r="BK263" s="90">
        <f>ROUND(I263*H263,2)</f>
        <v>0</v>
      </c>
      <c r="BL263" s="14" t="s">
        <v>222</v>
      </c>
      <c r="BM263" s="162" t="s">
        <v>425</v>
      </c>
    </row>
    <row r="264" spans="2:47" s="1" customFormat="1" ht="12">
      <c r="B264" s="30"/>
      <c r="D264" s="163" t="s">
        <v>158</v>
      </c>
      <c r="F264" s="164" t="s">
        <v>424</v>
      </c>
      <c r="I264" s="126"/>
      <c r="L264" s="30"/>
      <c r="M264" s="165"/>
      <c r="T264" s="52"/>
      <c r="AT264" s="14" t="s">
        <v>158</v>
      </c>
      <c r="AU264" s="14" t="s">
        <v>149</v>
      </c>
    </row>
    <row r="265" spans="2:65" s="1" customFormat="1" ht="24.2" customHeight="1">
      <c r="B265" s="30"/>
      <c r="C265" s="151" t="s">
        <v>426</v>
      </c>
      <c r="D265" s="151" t="s">
        <v>152</v>
      </c>
      <c r="E265" s="152" t="s">
        <v>427</v>
      </c>
      <c r="F265" s="153" t="s">
        <v>428</v>
      </c>
      <c r="G265" s="154" t="s">
        <v>282</v>
      </c>
      <c r="H265" s="155">
        <v>30</v>
      </c>
      <c r="I265" s="156"/>
      <c r="J265" s="157">
        <f>ROUND(I265*H265,2)</f>
        <v>0</v>
      </c>
      <c r="K265" s="158"/>
      <c r="L265" s="30"/>
      <c r="M265" s="159" t="s">
        <v>1</v>
      </c>
      <c r="N265" s="124" t="s">
        <v>40</v>
      </c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AR265" s="162" t="s">
        <v>222</v>
      </c>
      <c r="AT265" s="162" t="s">
        <v>152</v>
      </c>
      <c r="AU265" s="162" t="s">
        <v>149</v>
      </c>
      <c r="AY265" s="14" t="s">
        <v>148</v>
      </c>
      <c r="BE265" s="90">
        <f>IF(N265="základní",J265,0)</f>
        <v>0</v>
      </c>
      <c r="BF265" s="90">
        <f>IF(N265="snížená",J265,0)</f>
        <v>0</v>
      </c>
      <c r="BG265" s="90">
        <f>IF(N265="zákl. přenesená",J265,0)</f>
        <v>0</v>
      </c>
      <c r="BH265" s="90">
        <f>IF(N265="sníž. přenesená",J265,0)</f>
        <v>0</v>
      </c>
      <c r="BI265" s="90">
        <f>IF(N265="nulová",J265,0)</f>
        <v>0</v>
      </c>
      <c r="BJ265" s="14" t="s">
        <v>83</v>
      </c>
      <c r="BK265" s="90">
        <f>ROUND(I265*H265,2)</f>
        <v>0</v>
      </c>
      <c r="BL265" s="14" t="s">
        <v>222</v>
      </c>
      <c r="BM265" s="162" t="s">
        <v>429</v>
      </c>
    </row>
    <row r="266" spans="2:47" s="1" customFormat="1" ht="19.5">
      <c r="B266" s="30"/>
      <c r="D266" s="163" t="s">
        <v>158</v>
      </c>
      <c r="F266" s="164" t="s">
        <v>428</v>
      </c>
      <c r="I266" s="126"/>
      <c r="L266" s="30"/>
      <c r="M266" s="165"/>
      <c r="T266" s="52"/>
      <c r="AT266" s="14" t="s">
        <v>158</v>
      </c>
      <c r="AU266" s="14" t="s">
        <v>149</v>
      </c>
    </row>
    <row r="267" spans="2:65" s="1" customFormat="1" ht="37.9" customHeight="1">
      <c r="B267" s="30"/>
      <c r="C267" s="173" t="s">
        <v>430</v>
      </c>
      <c r="D267" s="173" t="s">
        <v>226</v>
      </c>
      <c r="E267" s="174" t="s">
        <v>431</v>
      </c>
      <c r="F267" s="175" t="s">
        <v>432</v>
      </c>
      <c r="G267" s="176" t="s">
        <v>170</v>
      </c>
      <c r="H267" s="177">
        <v>15</v>
      </c>
      <c r="I267" s="178"/>
      <c r="J267" s="179">
        <f>ROUND(I267*H267,2)</f>
        <v>0</v>
      </c>
      <c r="K267" s="180"/>
      <c r="L267" s="181"/>
      <c r="M267" s="182" t="s">
        <v>1</v>
      </c>
      <c r="N267" s="183" t="s">
        <v>40</v>
      </c>
      <c r="P267" s="160">
        <f>O267*H267</f>
        <v>0</v>
      </c>
      <c r="Q267" s="160">
        <v>1E-05</v>
      </c>
      <c r="R267" s="160">
        <f>Q267*H267</f>
        <v>0.00015000000000000001</v>
      </c>
      <c r="S267" s="160">
        <v>0</v>
      </c>
      <c r="T267" s="161">
        <f>S267*H267</f>
        <v>0</v>
      </c>
      <c r="AR267" s="162" t="s">
        <v>229</v>
      </c>
      <c r="AT267" s="162" t="s">
        <v>226</v>
      </c>
      <c r="AU267" s="162" t="s">
        <v>149</v>
      </c>
      <c r="AY267" s="14" t="s">
        <v>148</v>
      </c>
      <c r="BE267" s="90">
        <f>IF(N267="základní",J267,0)</f>
        <v>0</v>
      </c>
      <c r="BF267" s="90">
        <f>IF(N267="snížená",J267,0)</f>
        <v>0</v>
      </c>
      <c r="BG267" s="90">
        <f>IF(N267="zákl. přenesená",J267,0)</f>
        <v>0</v>
      </c>
      <c r="BH267" s="90">
        <f>IF(N267="sníž. přenesená",J267,0)</f>
        <v>0</v>
      </c>
      <c r="BI267" s="90">
        <f>IF(N267="nulová",J267,0)</f>
        <v>0</v>
      </c>
      <c r="BJ267" s="14" t="s">
        <v>83</v>
      </c>
      <c r="BK267" s="90">
        <f>ROUND(I267*H267,2)</f>
        <v>0</v>
      </c>
      <c r="BL267" s="14" t="s">
        <v>222</v>
      </c>
      <c r="BM267" s="162" t="s">
        <v>433</v>
      </c>
    </row>
    <row r="268" spans="2:47" s="1" customFormat="1" ht="19.5">
      <c r="B268" s="30"/>
      <c r="D268" s="163" t="s">
        <v>158</v>
      </c>
      <c r="F268" s="164" t="s">
        <v>432</v>
      </c>
      <c r="I268" s="126"/>
      <c r="L268" s="30"/>
      <c r="M268" s="165"/>
      <c r="T268" s="52"/>
      <c r="AT268" s="14" t="s">
        <v>158</v>
      </c>
      <c r="AU268" s="14" t="s">
        <v>149</v>
      </c>
    </row>
    <row r="269" spans="2:65" s="1" customFormat="1" ht="33" customHeight="1">
      <c r="B269" s="30"/>
      <c r="C269" s="151" t="s">
        <v>434</v>
      </c>
      <c r="D269" s="151" t="s">
        <v>152</v>
      </c>
      <c r="E269" s="152" t="s">
        <v>435</v>
      </c>
      <c r="F269" s="153" t="s">
        <v>436</v>
      </c>
      <c r="G269" s="154" t="s">
        <v>282</v>
      </c>
      <c r="H269" s="155">
        <v>200</v>
      </c>
      <c r="I269" s="156"/>
      <c r="J269" s="157">
        <f>ROUND(I269*H269,2)</f>
        <v>0</v>
      </c>
      <c r="K269" s="158"/>
      <c r="L269" s="30"/>
      <c r="M269" s="159" t="s">
        <v>1</v>
      </c>
      <c r="N269" s="124" t="s">
        <v>40</v>
      </c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AR269" s="162" t="s">
        <v>222</v>
      </c>
      <c r="AT269" s="162" t="s">
        <v>152</v>
      </c>
      <c r="AU269" s="162" t="s">
        <v>149</v>
      </c>
      <c r="AY269" s="14" t="s">
        <v>148</v>
      </c>
      <c r="BE269" s="90">
        <f>IF(N269="základní",J269,0)</f>
        <v>0</v>
      </c>
      <c r="BF269" s="90">
        <f>IF(N269="snížená",J269,0)</f>
        <v>0</v>
      </c>
      <c r="BG269" s="90">
        <f>IF(N269="zákl. přenesená",J269,0)</f>
        <v>0</v>
      </c>
      <c r="BH269" s="90">
        <f>IF(N269="sníž. přenesená",J269,0)</f>
        <v>0</v>
      </c>
      <c r="BI269" s="90">
        <f>IF(N269="nulová",J269,0)</f>
        <v>0</v>
      </c>
      <c r="BJ269" s="14" t="s">
        <v>83</v>
      </c>
      <c r="BK269" s="90">
        <f>ROUND(I269*H269,2)</f>
        <v>0</v>
      </c>
      <c r="BL269" s="14" t="s">
        <v>222</v>
      </c>
      <c r="BM269" s="162" t="s">
        <v>437</v>
      </c>
    </row>
    <row r="270" spans="2:47" s="1" customFormat="1" ht="48.75">
      <c r="B270" s="30"/>
      <c r="D270" s="163" t="s">
        <v>158</v>
      </c>
      <c r="F270" s="164" t="s">
        <v>438</v>
      </c>
      <c r="I270" s="126"/>
      <c r="L270" s="30"/>
      <c r="M270" s="165"/>
      <c r="T270" s="52"/>
      <c r="AT270" s="14" t="s">
        <v>158</v>
      </c>
      <c r="AU270" s="14" t="s">
        <v>149</v>
      </c>
    </row>
    <row r="271" spans="2:65" s="1" customFormat="1" ht="24.2" customHeight="1">
      <c r="B271" s="30"/>
      <c r="C271" s="173" t="s">
        <v>439</v>
      </c>
      <c r="D271" s="173" t="s">
        <v>226</v>
      </c>
      <c r="E271" s="174" t="s">
        <v>440</v>
      </c>
      <c r="F271" s="175" t="s">
        <v>441</v>
      </c>
      <c r="G271" s="176" t="s">
        <v>282</v>
      </c>
      <c r="H271" s="177">
        <v>200</v>
      </c>
      <c r="I271" s="178"/>
      <c r="J271" s="179">
        <f>ROUND(I271*H271,2)</f>
        <v>0</v>
      </c>
      <c r="K271" s="180"/>
      <c r="L271" s="181"/>
      <c r="M271" s="182" t="s">
        <v>1</v>
      </c>
      <c r="N271" s="183" t="s">
        <v>40</v>
      </c>
      <c r="P271" s="160">
        <f>O271*H271</f>
        <v>0</v>
      </c>
      <c r="Q271" s="160">
        <v>0.00017</v>
      </c>
      <c r="R271" s="160">
        <f>Q271*H271</f>
        <v>0.034</v>
      </c>
      <c r="S271" s="160">
        <v>0</v>
      </c>
      <c r="T271" s="161">
        <f>S271*H271</f>
        <v>0</v>
      </c>
      <c r="AR271" s="162" t="s">
        <v>229</v>
      </c>
      <c r="AT271" s="162" t="s">
        <v>226</v>
      </c>
      <c r="AU271" s="162" t="s">
        <v>149</v>
      </c>
      <c r="AY271" s="14" t="s">
        <v>148</v>
      </c>
      <c r="BE271" s="90">
        <f>IF(N271="základní",J271,0)</f>
        <v>0</v>
      </c>
      <c r="BF271" s="90">
        <f>IF(N271="snížená",J271,0)</f>
        <v>0</v>
      </c>
      <c r="BG271" s="90">
        <f>IF(N271="zákl. přenesená",J271,0)</f>
        <v>0</v>
      </c>
      <c r="BH271" s="90">
        <f>IF(N271="sníž. přenesená",J271,0)</f>
        <v>0</v>
      </c>
      <c r="BI271" s="90">
        <f>IF(N271="nulová",J271,0)</f>
        <v>0</v>
      </c>
      <c r="BJ271" s="14" t="s">
        <v>83</v>
      </c>
      <c r="BK271" s="90">
        <f>ROUND(I271*H271,2)</f>
        <v>0</v>
      </c>
      <c r="BL271" s="14" t="s">
        <v>222</v>
      </c>
      <c r="BM271" s="162" t="s">
        <v>442</v>
      </c>
    </row>
    <row r="272" spans="2:47" s="1" customFormat="1" ht="19.5">
      <c r="B272" s="30"/>
      <c r="D272" s="163" t="s">
        <v>158</v>
      </c>
      <c r="F272" s="164" t="s">
        <v>441</v>
      </c>
      <c r="I272" s="126"/>
      <c r="L272" s="30"/>
      <c r="M272" s="165"/>
      <c r="T272" s="52"/>
      <c r="AT272" s="14" t="s">
        <v>158</v>
      </c>
      <c r="AU272" s="14" t="s">
        <v>149</v>
      </c>
    </row>
    <row r="273" spans="2:65" s="1" customFormat="1" ht="24.2" customHeight="1">
      <c r="B273" s="30"/>
      <c r="C273" s="151" t="s">
        <v>443</v>
      </c>
      <c r="D273" s="151" t="s">
        <v>152</v>
      </c>
      <c r="E273" s="152" t="s">
        <v>444</v>
      </c>
      <c r="F273" s="153" t="s">
        <v>445</v>
      </c>
      <c r="G273" s="154" t="s">
        <v>282</v>
      </c>
      <c r="H273" s="155">
        <v>30</v>
      </c>
      <c r="I273" s="156"/>
      <c r="J273" s="157">
        <f>ROUND(I273*H273,2)</f>
        <v>0</v>
      </c>
      <c r="K273" s="158"/>
      <c r="L273" s="30"/>
      <c r="M273" s="159" t="s">
        <v>1</v>
      </c>
      <c r="N273" s="124" t="s">
        <v>40</v>
      </c>
      <c r="P273" s="160">
        <f>O273*H273</f>
        <v>0</v>
      </c>
      <c r="Q273" s="160">
        <v>0</v>
      </c>
      <c r="R273" s="160">
        <f>Q273*H273</f>
        <v>0</v>
      </c>
      <c r="S273" s="160">
        <v>0</v>
      </c>
      <c r="T273" s="161">
        <f>S273*H273</f>
        <v>0</v>
      </c>
      <c r="AR273" s="162" t="s">
        <v>222</v>
      </c>
      <c r="AT273" s="162" t="s">
        <v>152</v>
      </c>
      <c r="AU273" s="162" t="s">
        <v>149</v>
      </c>
      <c r="AY273" s="14" t="s">
        <v>148</v>
      </c>
      <c r="BE273" s="90">
        <f>IF(N273="základní",J273,0)</f>
        <v>0</v>
      </c>
      <c r="BF273" s="90">
        <f>IF(N273="snížená",J273,0)</f>
        <v>0</v>
      </c>
      <c r="BG273" s="90">
        <f>IF(N273="zákl. přenesená",J273,0)</f>
        <v>0</v>
      </c>
      <c r="BH273" s="90">
        <f>IF(N273="sníž. přenesená",J273,0)</f>
        <v>0</v>
      </c>
      <c r="BI273" s="90">
        <f>IF(N273="nulová",J273,0)</f>
        <v>0</v>
      </c>
      <c r="BJ273" s="14" t="s">
        <v>83</v>
      </c>
      <c r="BK273" s="90">
        <f>ROUND(I273*H273,2)</f>
        <v>0</v>
      </c>
      <c r="BL273" s="14" t="s">
        <v>222</v>
      </c>
      <c r="BM273" s="162" t="s">
        <v>446</v>
      </c>
    </row>
    <row r="274" spans="2:47" s="1" customFormat="1" ht="29.25">
      <c r="B274" s="30"/>
      <c r="D274" s="163" t="s">
        <v>158</v>
      </c>
      <c r="F274" s="164" t="s">
        <v>447</v>
      </c>
      <c r="I274" s="126"/>
      <c r="L274" s="30"/>
      <c r="M274" s="165"/>
      <c r="T274" s="52"/>
      <c r="AT274" s="14" t="s">
        <v>158</v>
      </c>
      <c r="AU274" s="14" t="s">
        <v>149</v>
      </c>
    </row>
    <row r="275" spans="2:65" s="1" customFormat="1" ht="24.2" customHeight="1">
      <c r="B275" s="30"/>
      <c r="C275" s="173" t="s">
        <v>448</v>
      </c>
      <c r="D275" s="173" t="s">
        <v>226</v>
      </c>
      <c r="E275" s="174" t="s">
        <v>449</v>
      </c>
      <c r="F275" s="175" t="s">
        <v>450</v>
      </c>
      <c r="G275" s="176" t="s">
        <v>282</v>
      </c>
      <c r="H275" s="177">
        <v>30</v>
      </c>
      <c r="I275" s="178"/>
      <c r="J275" s="179">
        <f>ROUND(I275*H275,2)</f>
        <v>0</v>
      </c>
      <c r="K275" s="180"/>
      <c r="L275" s="181"/>
      <c r="M275" s="182" t="s">
        <v>1</v>
      </c>
      <c r="N275" s="183" t="s">
        <v>40</v>
      </c>
      <c r="P275" s="160">
        <f>O275*H275</f>
        <v>0</v>
      </c>
      <c r="Q275" s="160">
        <v>0.00025</v>
      </c>
      <c r="R275" s="160">
        <f>Q275*H275</f>
        <v>0.0075</v>
      </c>
      <c r="S275" s="160">
        <v>0</v>
      </c>
      <c r="T275" s="161">
        <f>S275*H275</f>
        <v>0</v>
      </c>
      <c r="AR275" s="162" t="s">
        <v>229</v>
      </c>
      <c r="AT275" s="162" t="s">
        <v>226</v>
      </c>
      <c r="AU275" s="162" t="s">
        <v>149</v>
      </c>
      <c r="AY275" s="14" t="s">
        <v>148</v>
      </c>
      <c r="BE275" s="90">
        <f>IF(N275="základní",J275,0)</f>
        <v>0</v>
      </c>
      <c r="BF275" s="90">
        <f>IF(N275="snížená",J275,0)</f>
        <v>0</v>
      </c>
      <c r="BG275" s="90">
        <f>IF(N275="zákl. přenesená",J275,0)</f>
        <v>0</v>
      </c>
      <c r="BH275" s="90">
        <f>IF(N275="sníž. přenesená",J275,0)</f>
        <v>0</v>
      </c>
      <c r="BI275" s="90">
        <f>IF(N275="nulová",J275,0)</f>
        <v>0</v>
      </c>
      <c r="BJ275" s="14" t="s">
        <v>83</v>
      </c>
      <c r="BK275" s="90">
        <f>ROUND(I275*H275,2)</f>
        <v>0</v>
      </c>
      <c r="BL275" s="14" t="s">
        <v>222</v>
      </c>
      <c r="BM275" s="162" t="s">
        <v>451</v>
      </c>
    </row>
    <row r="276" spans="2:47" s="1" customFormat="1" ht="19.5">
      <c r="B276" s="30"/>
      <c r="D276" s="163" t="s">
        <v>158</v>
      </c>
      <c r="F276" s="164" t="s">
        <v>450</v>
      </c>
      <c r="I276" s="126"/>
      <c r="L276" s="30"/>
      <c r="M276" s="165"/>
      <c r="T276" s="52"/>
      <c r="AT276" s="14" t="s">
        <v>158</v>
      </c>
      <c r="AU276" s="14" t="s">
        <v>149</v>
      </c>
    </row>
    <row r="277" spans="2:65" s="1" customFormat="1" ht="24.2" customHeight="1">
      <c r="B277" s="30"/>
      <c r="C277" s="151" t="s">
        <v>452</v>
      </c>
      <c r="D277" s="151" t="s">
        <v>152</v>
      </c>
      <c r="E277" s="152" t="s">
        <v>453</v>
      </c>
      <c r="F277" s="153" t="s">
        <v>454</v>
      </c>
      <c r="G277" s="154" t="s">
        <v>170</v>
      </c>
      <c r="H277" s="155">
        <v>1</v>
      </c>
      <c r="I277" s="156"/>
      <c r="J277" s="157">
        <f>ROUND(I277*H277,2)</f>
        <v>0</v>
      </c>
      <c r="K277" s="158"/>
      <c r="L277" s="30"/>
      <c r="M277" s="159" t="s">
        <v>1</v>
      </c>
      <c r="N277" s="124" t="s">
        <v>40</v>
      </c>
      <c r="P277" s="160">
        <f>O277*H277</f>
        <v>0</v>
      </c>
      <c r="Q277" s="160">
        <v>0</v>
      </c>
      <c r="R277" s="160">
        <f>Q277*H277</f>
        <v>0</v>
      </c>
      <c r="S277" s="160">
        <v>0</v>
      </c>
      <c r="T277" s="161">
        <f>S277*H277</f>
        <v>0</v>
      </c>
      <c r="AR277" s="162" t="s">
        <v>222</v>
      </c>
      <c r="AT277" s="162" t="s">
        <v>152</v>
      </c>
      <c r="AU277" s="162" t="s">
        <v>149</v>
      </c>
      <c r="AY277" s="14" t="s">
        <v>148</v>
      </c>
      <c r="BE277" s="90">
        <f>IF(N277="základní",J277,0)</f>
        <v>0</v>
      </c>
      <c r="BF277" s="90">
        <f>IF(N277="snížená",J277,0)</f>
        <v>0</v>
      </c>
      <c r="BG277" s="90">
        <f>IF(N277="zákl. přenesená",J277,0)</f>
        <v>0</v>
      </c>
      <c r="BH277" s="90">
        <f>IF(N277="sníž. přenesená",J277,0)</f>
        <v>0</v>
      </c>
      <c r="BI277" s="90">
        <f>IF(N277="nulová",J277,0)</f>
        <v>0</v>
      </c>
      <c r="BJ277" s="14" t="s">
        <v>83</v>
      </c>
      <c r="BK277" s="90">
        <f>ROUND(I277*H277,2)</f>
        <v>0</v>
      </c>
      <c r="BL277" s="14" t="s">
        <v>222</v>
      </c>
      <c r="BM277" s="162" t="s">
        <v>455</v>
      </c>
    </row>
    <row r="278" spans="2:47" s="1" customFormat="1" ht="39">
      <c r="B278" s="30"/>
      <c r="D278" s="163" t="s">
        <v>158</v>
      </c>
      <c r="F278" s="164" t="s">
        <v>456</v>
      </c>
      <c r="I278" s="126"/>
      <c r="L278" s="30"/>
      <c r="M278" s="165"/>
      <c r="T278" s="52"/>
      <c r="AT278" s="14" t="s">
        <v>158</v>
      </c>
      <c r="AU278" s="14" t="s">
        <v>149</v>
      </c>
    </row>
    <row r="279" spans="2:65" s="1" customFormat="1" ht="37.9" customHeight="1">
      <c r="B279" s="30"/>
      <c r="C279" s="173" t="s">
        <v>457</v>
      </c>
      <c r="D279" s="173" t="s">
        <v>226</v>
      </c>
      <c r="E279" s="174" t="s">
        <v>458</v>
      </c>
      <c r="F279" s="175" t="s">
        <v>459</v>
      </c>
      <c r="G279" s="176" t="s">
        <v>170</v>
      </c>
      <c r="H279" s="177">
        <v>1</v>
      </c>
      <c r="I279" s="178"/>
      <c r="J279" s="179">
        <f>ROUND(I279*H279,2)</f>
        <v>0</v>
      </c>
      <c r="K279" s="180"/>
      <c r="L279" s="181"/>
      <c r="M279" s="182" t="s">
        <v>1</v>
      </c>
      <c r="N279" s="183" t="s">
        <v>40</v>
      </c>
      <c r="P279" s="160">
        <f>O279*H279</f>
        <v>0</v>
      </c>
      <c r="Q279" s="160">
        <v>0.00015</v>
      </c>
      <c r="R279" s="160">
        <f>Q279*H279</f>
        <v>0.00015</v>
      </c>
      <c r="S279" s="160">
        <v>0</v>
      </c>
      <c r="T279" s="161">
        <f>S279*H279</f>
        <v>0</v>
      </c>
      <c r="AR279" s="162" t="s">
        <v>229</v>
      </c>
      <c r="AT279" s="162" t="s">
        <v>226</v>
      </c>
      <c r="AU279" s="162" t="s">
        <v>149</v>
      </c>
      <c r="AY279" s="14" t="s">
        <v>148</v>
      </c>
      <c r="BE279" s="90">
        <f>IF(N279="základní",J279,0)</f>
        <v>0</v>
      </c>
      <c r="BF279" s="90">
        <f>IF(N279="snížená",J279,0)</f>
        <v>0</v>
      </c>
      <c r="BG279" s="90">
        <f>IF(N279="zákl. přenesená",J279,0)</f>
        <v>0</v>
      </c>
      <c r="BH279" s="90">
        <f>IF(N279="sníž. přenesená",J279,0)</f>
        <v>0</v>
      </c>
      <c r="BI279" s="90">
        <f>IF(N279="nulová",J279,0)</f>
        <v>0</v>
      </c>
      <c r="BJ279" s="14" t="s">
        <v>83</v>
      </c>
      <c r="BK279" s="90">
        <f>ROUND(I279*H279,2)</f>
        <v>0</v>
      </c>
      <c r="BL279" s="14" t="s">
        <v>222</v>
      </c>
      <c r="BM279" s="162" t="s">
        <v>460</v>
      </c>
    </row>
    <row r="280" spans="2:47" s="1" customFormat="1" ht="19.5">
      <c r="B280" s="30"/>
      <c r="D280" s="163" t="s">
        <v>158</v>
      </c>
      <c r="F280" s="164" t="s">
        <v>461</v>
      </c>
      <c r="I280" s="126"/>
      <c r="L280" s="30"/>
      <c r="M280" s="165"/>
      <c r="T280" s="52"/>
      <c r="AT280" s="14" t="s">
        <v>158</v>
      </c>
      <c r="AU280" s="14" t="s">
        <v>149</v>
      </c>
    </row>
    <row r="281" spans="2:65" s="1" customFormat="1" ht="33" customHeight="1">
      <c r="B281" s="30"/>
      <c r="C281" s="151" t="s">
        <v>462</v>
      </c>
      <c r="D281" s="151" t="s">
        <v>152</v>
      </c>
      <c r="E281" s="152" t="s">
        <v>463</v>
      </c>
      <c r="F281" s="153" t="s">
        <v>464</v>
      </c>
      <c r="G281" s="154" t="s">
        <v>282</v>
      </c>
      <c r="H281" s="155">
        <v>35</v>
      </c>
      <c r="I281" s="156"/>
      <c r="J281" s="157">
        <f>ROUND(I281*H281,2)</f>
        <v>0</v>
      </c>
      <c r="K281" s="158"/>
      <c r="L281" s="30"/>
      <c r="M281" s="159" t="s">
        <v>1</v>
      </c>
      <c r="N281" s="124" t="s">
        <v>40</v>
      </c>
      <c r="P281" s="160">
        <f>O281*H281</f>
        <v>0</v>
      </c>
      <c r="Q281" s="160">
        <v>0</v>
      </c>
      <c r="R281" s="160">
        <f>Q281*H281</f>
        <v>0</v>
      </c>
      <c r="S281" s="160">
        <v>0</v>
      </c>
      <c r="T281" s="161">
        <f>S281*H281</f>
        <v>0</v>
      </c>
      <c r="AR281" s="162" t="s">
        <v>222</v>
      </c>
      <c r="AT281" s="162" t="s">
        <v>152</v>
      </c>
      <c r="AU281" s="162" t="s">
        <v>149</v>
      </c>
      <c r="AY281" s="14" t="s">
        <v>148</v>
      </c>
      <c r="BE281" s="90">
        <f>IF(N281="základní",J281,0)</f>
        <v>0</v>
      </c>
      <c r="BF281" s="90">
        <f>IF(N281="snížená",J281,0)</f>
        <v>0</v>
      </c>
      <c r="BG281" s="90">
        <f>IF(N281="zákl. přenesená",J281,0)</f>
        <v>0</v>
      </c>
      <c r="BH281" s="90">
        <f>IF(N281="sníž. přenesená",J281,0)</f>
        <v>0</v>
      </c>
      <c r="BI281" s="90">
        <f>IF(N281="nulová",J281,0)</f>
        <v>0</v>
      </c>
      <c r="BJ281" s="14" t="s">
        <v>83</v>
      </c>
      <c r="BK281" s="90">
        <f>ROUND(I281*H281,2)</f>
        <v>0</v>
      </c>
      <c r="BL281" s="14" t="s">
        <v>222</v>
      </c>
      <c r="BM281" s="162" t="s">
        <v>465</v>
      </c>
    </row>
    <row r="282" spans="2:47" s="1" customFormat="1" ht="29.25">
      <c r="B282" s="30"/>
      <c r="D282" s="163" t="s">
        <v>158</v>
      </c>
      <c r="F282" s="164" t="s">
        <v>466</v>
      </c>
      <c r="I282" s="126"/>
      <c r="L282" s="30"/>
      <c r="M282" s="165"/>
      <c r="T282" s="52"/>
      <c r="AT282" s="14" t="s">
        <v>158</v>
      </c>
      <c r="AU282" s="14" t="s">
        <v>149</v>
      </c>
    </row>
    <row r="283" spans="2:65" s="1" customFormat="1" ht="24.2" customHeight="1">
      <c r="B283" s="30"/>
      <c r="C283" s="173" t="s">
        <v>467</v>
      </c>
      <c r="D283" s="173" t="s">
        <v>226</v>
      </c>
      <c r="E283" s="174" t="s">
        <v>468</v>
      </c>
      <c r="F283" s="175" t="s">
        <v>469</v>
      </c>
      <c r="G283" s="176" t="s">
        <v>282</v>
      </c>
      <c r="H283" s="177">
        <v>35</v>
      </c>
      <c r="I283" s="178"/>
      <c r="J283" s="179">
        <f>ROUND(I283*H283,2)</f>
        <v>0</v>
      </c>
      <c r="K283" s="180"/>
      <c r="L283" s="181"/>
      <c r="M283" s="182" t="s">
        <v>1</v>
      </c>
      <c r="N283" s="183" t="s">
        <v>40</v>
      </c>
      <c r="P283" s="160">
        <f>O283*H283</f>
        <v>0</v>
      </c>
      <c r="Q283" s="160">
        <v>7E-05</v>
      </c>
      <c r="R283" s="160">
        <f>Q283*H283</f>
        <v>0.00245</v>
      </c>
      <c r="S283" s="160">
        <v>0</v>
      </c>
      <c r="T283" s="161">
        <f>S283*H283</f>
        <v>0</v>
      </c>
      <c r="AR283" s="162" t="s">
        <v>229</v>
      </c>
      <c r="AT283" s="162" t="s">
        <v>226</v>
      </c>
      <c r="AU283" s="162" t="s">
        <v>149</v>
      </c>
      <c r="AY283" s="14" t="s">
        <v>148</v>
      </c>
      <c r="BE283" s="90">
        <f>IF(N283="základní",J283,0)</f>
        <v>0</v>
      </c>
      <c r="BF283" s="90">
        <f>IF(N283="snížená",J283,0)</f>
        <v>0</v>
      </c>
      <c r="BG283" s="90">
        <f>IF(N283="zákl. přenesená",J283,0)</f>
        <v>0</v>
      </c>
      <c r="BH283" s="90">
        <f>IF(N283="sníž. přenesená",J283,0)</f>
        <v>0</v>
      </c>
      <c r="BI283" s="90">
        <f>IF(N283="nulová",J283,0)</f>
        <v>0</v>
      </c>
      <c r="BJ283" s="14" t="s">
        <v>83</v>
      </c>
      <c r="BK283" s="90">
        <f>ROUND(I283*H283,2)</f>
        <v>0</v>
      </c>
      <c r="BL283" s="14" t="s">
        <v>222</v>
      </c>
      <c r="BM283" s="162" t="s">
        <v>470</v>
      </c>
    </row>
    <row r="284" spans="2:47" s="1" customFormat="1" ht="19.5">
      <c r="B284" s="30"/>
      <c r="D284" s="163" t="s">
        <v>158</v>
      </c>
      <c r="F284" s="164" t="s">
        <v>469</v>
      </c>
      <c r="I284" s="126"/>
      <c r="L284" s="30"/>
      <c r="M284" s="165"/>
      <c r="T284" s="52"/>
      <c r="AT284" s="14" t="s">
        <v>158</v>
      </c>
      <c r="AU284" s="14" t="s">
        <v>149</v>
      </c>
    </row>
    <row r="285" spans="2:65" s="1" customFormat="1" ht="24.2" customHeight="1">
      <c r="B285" s="30"/>
      <c r="C285" s="151" t="s">
        <v>471</v>
      </c>
      <c r="D285" s="151" t="s">
        <v>152</v>
      </c>
      <c r="E285" s="152" t="s">
        <v>472</v>
      </c>
      <c r="F285" s="153" t="s">
        <v>473</v>
      </c>
      <c r="G285" s="154" t="s">
        <v>170</v>
      </c>
      <c r="H285" s="155">
        <v>1</v>
      </c>
      <c r="I285" s="156"/>
      <c r="J285" s="157">
        <f>ROUND(I285*H285,2)</f>
        <v>0</v>
      </c>
      <c r="K285" s="158"/>
      <c r="L285" s="30"/>
      <c r="M285" s="159" t="s">
        <v>1</v>
      </c>
      <c r="N285" s="124" t="s">
        <v>40</v>
      </c>
      <c r="P285" s="160">
        <f>O285*H285</f>
        <v>0</v>
      </c>
      <c r="Q285" s="160">
        <v>0</v>
      </c>
      <c r="R285" s="160">
        <f>Q285*H285</f>
        <v>0</v>
      </c>
      <c r="S285" s="160">
        <v>5E-05</v>
      </c>
      <c r="T285" s="161">
        <f>S285*H285</f>
        <v>5E-05</v>
      </c>
      <c r="AR285" s="162" t="s">
        <v>222</v>
      </c>
      <c r="AT285" s="162" t="s">
        <v>152</v>
      </c>
      <c r="AU285" s="162" t="s">
        <v>149</v>
      </c>
      <c r="AY285" s="14" t="s">
        <v>148</v>
      </c>
      <c r="BE285" s="90">
        <f>IF(N285="základní",J285,0)</f>
        <v>0</v>
      </c>
      <c r="BF285" s="90">
        <f>IF(N285="snížená",J285,0)</f>
        <v>0</v>
      </c>
      <c r="BG285" s="90">
        <f>IF(N285="zákl. přenesená",J285,0)</f>
        <v>0</v>
      </c>
      <c r="BH285" s="90">
        <f>IF(N285="sníž. přenesená",J285,0)</f>
        <v>0</v>
      </c>
      <c r="BI285" s="90">
        <f>IF(N285="nulová",J285,0)</f>
        <v>0</v>
      </c>
      <c r="BJ285" s="14" t="s">
        <v>83</v>
      </c>
      <c r="BK285" s="90">
        <f>ROUND(I285*H285,2)</f>
        <v>0</v>
      </c>
      <c r="BL285" s="14" t="s">
        <v>222</v>
      </c>
      <c r="BM285" s="162" t="s">
        <v>474</v>
      </c>
    </row>
    <row r="286" spans="2:47" s="1" customFormat="1" ht="126.75">
      <c r="B286" s="30"/>
      <c r="D286" s="163" t="s">
        <v>158</v>
      </c>
      <c r="F286" s="164" t="s">
        <v>1355</v>
      </c>
      <c r="I286" s="126"/>
      <c r="L286" s="30"/>
      <c r="M286" s="165"/>
      <c r="T286" s="52"/>
      <c r="AT286" s="14" t="s">
        <v>158</v>
      </c>
      <c r="AU286" s="14" t="s">
        <v>149</v>
      </c>
    </row>
    <row r="287" spans="2:65" s="1" customFormat="1" ht="37.9" customHeight="1">
      <c r="B287" s="30"/>
      <c r="C287" s="151" t="s">
        <v>475</v>
      </c>
      <c r="D287" s="151" t="s">
        <v>152</v>
      </c>
      <c r="E287" s="152" t="s">
        <v>476</v>
      </c>
      <c r="F287" s="153" t="s">
        <v>477</v>
      </c>
      <c r="G287" s="154" t="s">
        <v>170</v>
      </c>
      <c r="H287" s="155">
        <v>1</v>
      </c>
      <c r="I287" s="156"/>
      <c r="J287" s="157">
        <f>ROUND(I287*H287,2)</f>
        <v>0</v>
      </c>
      <c r="K287" s="158"/>
      <c r="L287" s="30"/>
      <c r="M287" s="159" t="s">
        <v>1</v>
      </c>
      <c r="N287" s="124" t="s">
        <v>40</v>
      </c>
      <c r="P287" s="160">
        <f>O287*H287</f>
        <v>0</v>
      </c>
      <c r="Q287" s="160">
        <v>0</v>
      </c>
      <c r="R287" s="160">
        <f>Q287*H287</f>
        <v>0</v>
      </c>
      <c r="S287" s="160">
        <v>5E-05</v>
      </c>
      <c r="T287" s="161">
        <f>S287*H287</f>
        <v>5E-05</v>
      </c>
      <c r="AR287" s="162" t="s">
        <v>222</v>
      </c>
      <c r="AT287" s="162" t="s">
        <v>152</v>
      </c>
      <c r="AU287" s="162" t="s">
        <v>149</v>
      </c>
      <c r="AY287" s="14" t="s">
        <v>148</v>
      </c>
      <c r="BE287" s="90">
        <f>IF(N287="základní",J287,0)</f>
        <v>0</v>
      </c>
      <c r="BF287" s="90">
        <f>IF(N287="snížená",J287,0)</f>
        <v>0</v>
      </c>
      <c r="BG287" s="90">
        <f>IF(N287="zákl. přenesená",J287,0)</f>
        <v>0</v>
      </c>
      <c r="BH287" s="90">
        <f>IF(N287="sníž. přenesená",J287,0)</f>
        <v>0</v>
      </c>
      <c r="BI287" s="90">
        <f>IF(N287="nulová",J287,0)</f>
        <v>0</v>
      </c>
      <c r="BJ287" s="14" t="s">
        <v>83</v>
      </c>
      <c r="BK287" s="90">
        <f>ROUND(I287*H287,2)</f>
        <v>0</v>
      </c>
      <c r="BL287" s="14" t="s">
        <v>222</v>
      </c>
      <c r="BM287" s="162" t="s">
        <v>478</v>
      </c>
    </row>
    <row r="288" spans="2:47" s="1" customFormat="1" ht="107.25">
      <c r="B288" s="30"/>
      <c r="D288" s="163" t="s">
        <v>158</v>
      </c>
      <c r="F288" s="164" t="s">
        <v>1356</v>
      </c>
      <c r="I288" s="126"/>
      <c r="L288" s="30"/>
      <c r="M288" s="165"/>
      <c r="T288" s="52"/>
      <c r="AT288" s="14" t="s">
        <v>158</v>
      </c>
      <c r="AU288" s="14" t="s">
        <v>149</v>
      </c>
    </row>
    <row r="289" spans="2:65" s="1" customFormat="1" ht="24.2" customHeight="1">
      <c r="B289" s="30"/>
      <c r="C289" s="151" t="s">
        <v>479</v>
      </c>
      <c r="D289" s="151" t="s">
        <v>152</v>
      </c>
      <c r="E289" s="152" t="s">
        <v>480</v>
      </c>
      <c r="F289" s="153" t="s">
        <v>481</v>
      </c>
      <c r="G289" s="154" t="s">
        <v>170</v>
      </c>
      <c r="H289" s="155">
        <v>1</v>
      </c>
      <c r="I289" s="156"/>
      <c r="J289" s="157">
        <f>ROUND(I289*H289,2)</f>
        <v>0</v>
      </c>
      <c r="K289" s="158"/>
      <c r="L289" s="30"/>
      <c r="M289" s="159" t="s">
        <v>1</v>
      </c>
      <c r="N289" s="124" t="s">
        <v>40</v>
      </c>
      <c r="P289" s="160">
        <f>O289*H289</f>
        <v>0</v>
      </c>
      <c r="Q289" s="160">
        <v>0</v>
      </c>
      <c r="R289" s="160">
        <f>Q289*H289</f>
        <v>0</v>
      </c>
      <c r="S289" s="160">
        <v>5E-05</v>
      </c>
      <c r="T289" s="161">
        <f>S289*H289</f>
        <v>5E-05</v>
      </c>
      <c r="AR289" s="162" t="s">
        <v>222</v>
      </c>
      <c r="AT289" s="162" t="s">
        <v>152</v>
      </c>
      <c r="AU289" s="162" t="s">
        <v>149</v>
      </c>
      <c r="AY289" s="14" t="s">
        <v>148</v>
      </c>
      <c r="BE289" s="90">
        <f>IF(N289="základní",J289,0)</f>
        <v>0</v>
      </c>
      <c r="BF289" s="90">
        <f>IF(N289="snížená",J289,0)</f>
        <v>0</v>
      </c>
      <c r="BG289" s="90">
        <f>IF(N289="zákl. přenesená",J289,0)</f>
        <v>0</v>
      </c>
      <c r="BH289" s="90">
        <f>IF(N289="sníž. přenesená",J289,0)</f>
        <v>0</v>
      </c>
      <c r="BI289" s="90">
        <f>IF(N289="nulová",J289,0)</f>
        <v>0</v>
      </c>
      <c r="BJ289" s="14" t="s">
        <v>83</v>
      </c>
      <c r="BK289" s="90">
        <f>ROUND(I289*H289,2)</f>
        <v>0</v>
      </c>
      <c r="BL289" s="14" t="s">
        <v>222</v>
      </c>
      <c r="BM289" s="162" t="s">
        <v>482</v>
      </c>
    </row>
    <row r="290" spans="2:47" s="1" customFormat="1" ht="19.5">
      <c r="B290" s="30"/>
      <c r="D290" s="163" t="s">
        <v>158</v>
      </c>
      <c r="F290" s="164" t="s">
        <v>481</v>
      </c>
      <c r="I290" s="126"/>
      <c r="L290" s="30"/>
      <c r="M290" s="165"/>
      <c r="T290" s="52"/>
      <c r="AT290" s="14" t="s">
        <v>158</v>
      </c>
      <c r="AU290" s="14" t="s">
        <v>149</v>
      </c>
    </row>
    <row r="291" spans="2:65" s="1" customFormat="1" ht="16.5" customHeight="1">
      <c r="B291" s="30"/>
      <c r="C291" s="173" t="s">
        <v>483</v>
      </c>
      <c r="D291" s="173" t="s">
        <v>226</v>
      </c>
      <c r="E291" s="174" t="s">
        <v>484</v>
      </c>
      <c r="F291" s="175" t="s">
        <v>485</v>
      </c>
      <c r="G291" s="176" t="s">
        <v>282</v>
      </c>
      <c r="H291" s="177">
        <v>1</v>
      </c>
      <c r="I291" s="178"/>
      <c r="J291" s="179">
        <f>ROUND(I291*H291,2)</f>
        <v>0</v>
      </c>
      <c r="K291" s="180"/>
      <c r="L291" s="181"/>
      <c r="M291" s="182" t="s">
        <v>1</v>
      </c>
      <c r="N291" s="183" t="s">
        <v>40</v>
      </c>
      <c r="P291" s="160">
        <f>O291*H291</f>
        <v>0</v>
      </c>
      <c r="Q291" s="160">
        <v>7E-05</v>
      </c>
      <c r="R291" s="160">
        <f>Q291*H291</f>
        <v>7E-05</v>
      </c>
      <c r="S291" s="160">
        <v>0</v>
      </c>
      <c r="T291" s="161">
        <f>S291*H291</f>
        <v>0</v>
      </c>
      <c r="AR291" s="162" t="s">
        <v>229</v>
      </c>
      <c r="AT291" s="162" t="s">
        <v>226</v>
      </c>
      <c r="AU291" s="162" t="s">
        <v>149</v>
      </c>
      <c r="AY291" s="14" t="s">
        <v>148</v>
      </c>
      <c r="BE291" s="90">
        <f>IF(N291="základní",J291,0)</f>
        <v>0</v>
      </c>
      <c r="BF291" s="90">
        <f>IF(N291="snížená",J291,0)</f>
        <v>0</v>
      </c>
      <c r="BG291" s="90">
        <f>IF(N291="zákl. přenesená",J291,0)</f>
        <v>0</v>
      </c>
      <c r="BH291" s="90">
        <f>IF(N291="sníž. přenesená",J291,0)</f>
        <v>0</v>
      </c>
      <c r="BI291" s="90">
        <f>IF(N291="nulová",J291,0)</f>
        <v>0</v>
      </c>
      <c r="BJ291" s="14" t="s">
        <v>83</v>
      </c>
      <c r="BK291" s="90">
        <f>ROUND(I291*H291,2)</f>
        <v>0</v>
      </c>
      <c r="BL291" s="14" t="s">
        <v>222</v>
      </c>
      <c r="BM291" s="162" t="s">
        <v>486</v>
      </c>
    </row>
    <row r="292" spans="2:47" s="1" customFormat="1" ht="12">
      <c r="B292" s="30"/>
      <c r="D292" s="163" t="s">
        <v>158</v>
      </c>
      <c r="F292" s="164" t="s">
        <v>487</v>
      </c>
      <c r="I292" s="126"/>
      <c r="L292" s="30"/>
      <c r="M292" s="165"/>
      <c r="T292" s="52"/>
      <c r="AT292" s="14" t="s">
        <v>158</v>
      </c>
      <c r="AU292" s="14" t="s">
        <v>149</v>
      </c>
    </row>
    <row r="293" spans="2:65" s="1" customFormat="1" ht="21.75" customHeight="1">
      <c r="B293" s="30"/>
      <c r="C293" s="151" t="s">
        <v>488</v>
      </c>
      <c r="D293" s="151" t="s">
        <v>152</v>
      </c>
      <c r="E293" s="152" t="s">
        <v>489</v>
      </c>
      <c r="F293" s="153" t="s">
        <v>490</v>
      </c>
      <c r="G293" s="154" t="s">
        <v>170</v>
      </c>
      <c r="H293" s="155">
        <v>1</v>
      </c>
      <c r="I293" s="156"/>
      <c r="J293" s="157">
        <f>ROUND(I293*H293,2)</f>
        <v>0</v>
      </c>
      <c r="K293" s="158"/>
      <c r="L293" s="30"/>
      <c r="M293" s="159" t="s">
        <v>1</v>
      </c>
      <c r="N293" s="124" t="s">
        <v>40</v>
      </c>
      <c r="P293" s="160">
        <f>O293*H293</f>
        <v>0</v>
      </c>
      <c r="Q293" s="160">
        <v>0</v>
      </c>
      <c r="R293" s="160">
        <f>Q293*H293</f>
        <v>0</v>
      </c>
      <c r="S293" s="160">
        <v>5E-05</v>
      </c>
      <c r="T293" s="161">
        <f>S293*H293</f>
        <v>5E-05</v>
      </c>
      <c r="AR293" s="162" t="s">
        <v>222</v>
      </c>
      <c r="AT293" s="162" t="s">
        <v>152</v>
      </c>
      <c r="AU293" s="162" t="s">
        <v>149</v>
      </c>
      <c r="AY293" s="14" t="s">
        <v>148</v>
      </c>
      <c r="BE293" s="90">
        <f>IF(N293="základní",J293,0)</f>
        <v>0</v>
      </c>
      <c r="BF293" s="90">
        <f>IF(N293="snížená",J293,0)</f>
        <v>0</v>
      </c>
      <c r="BG293" s="90">
        <f>IF(N293="zákl. přenesená",J293,0)</f>
        <v>0</v>
      </c>
      <c r="BH293" s="90">
        <f>IF(N293="sníž. přenesená",J293,0)</f>
        <v>0</v>
      </c>
      <c r="BI293" s="90">
        <f>IF(N293="nulová",J293,0)</f>
        <v>0</v>
      </c>
      <c r="BJ293" s="14" t="s">
        <v>83</v>
      </c>
      <c r="BK293" s="90">
        <f>ROUND(I293*H293,2)</f>
        <v>0</v>
      </c>
      <c r="BL293" s="14" t="s">
        <v>222</v>
      </c>
      <c r="BM293" s="162" t="s">
        <v>491</v>
      </c>
    </row>
    <row r="294" spans="2:47" s="1" customFormat="1" ht="12">
      <c r="B294" s="30"/>
      <c r="D294" s="163" t="s">
        <v>158</v>
      </c>
      <c r="F294" s="164" t="s">
        <v>490</v>
      </c>
      <c r="I294" s="126"/>
      <c r="L294" s="30"/>
      <c r="M294" s="165"/>
      <c r="T294" s="52"/>
      <c r="AT294" s="14" t="s">
        <v>158</v>
      </c>
      <c r="AU294" s="14" t="s">
        <v>149</v>
      </c>
    </row>
    <row r="295" spans="2:65" s="1" customFormat="1" ht="16.5" customHeight="1">
      <c r="B295" s="30"/>
      <c r="C295" s="173" t="s">
        <v>492</v>
      </c>
      <c r="D295" s="173" t="s">
        <v>226</v>
      </c>
      <c r="E295" s="174" t="s">
        <v>493</v>
      </c>
      <c r="F295" s="175" t="s">
        <v>494</v>
      </c>
      <c r="G295" s="176" t="s">
        <v>282</v>
      </c>
      <c r="H295" s="177">
        <v>1</v>
      </c>
      <c r="I295" s="178"/>
      <c r="J295" s="179">
        <f>ROUND(I295*H295,2)</f>
        <v>0</v>
      </c>
      <c r="K295" s="180"/>
      <c r="L295" s="181"/>
      <c r="M295" s="182" t="s">
        <v>1</v>
      </c>
      <c r="N295" s="183" t="s">
        <v>40</v>
      </c>
      <c r="P295" s="160">
        <f>O295*H295</f>
        <v>0</v>
      </c>
      <c r="Q295" s="160">
        <v>7E-05</v>
      </c>
      <c r="R295" s="160">
        <f>Q295*H295</f>
        <v>7E-05</v>
      </c>
      <c r="S295" s="160">
        <v>0</v>
      </c>
      <c r="T295" s="161">
        <f>S295*H295</f>
        <v>0</v>
      </c>
      <c r="AR295" s="162" t="s">
        <v>229</v>
      </c>
      <c r="AT295" s="162" t="s">
        <v>226</v>
      </c>
      <c r="AU295" s="162" t="s">
        <v>149</v>
      </c>
      <c r="AY295" s="14" t="s">
        <v>148</v>
      </c>
      <c r="BE295" s="90">
        <f>IF(N295="základní",J295,0)</f>
        <v>0</v>
      </c>
      <c r="BF295" s="90">
        <f>IF(N295="snížená",J295,0)</f>
        <v>0</v>
      </c>
      <c r="BG295" s="90">
        <f>IF(N295="zákl. přenesená",J295,0)</f>
        <v>0</v>
      </c>
      <c r="BH295" s="90">
        <f>IF(N295="sníž. přenesená",J295,0)</f>
        <v>0</v>
      </c>
      <c r="BI295" s="90">
        <f>IF(N295="nulová",J295,0)</f>
        <v>0</v>
      </c>
      <c r="BJ295" s="14" t="s">
        <v>83</v>
      </c>
      <c r="BK295" s="90">
        <f>ROUND(I295*H295,2)</f>
        <v>0</v>
      </c>
      <c r="BL295" s="14" t="s">
        <v>222</v>
      </c>
      <c r="BM295" s="162" t="s">
        <v>495</v>
      </c>
    </row>
    <row r="296" spans="2:47" s="1" customFormat="1" ht="12">
      <c r="B296" s="30"/>
      <c r="D296" s="163" t="s">
        <v>158</v>
      </c>
      <c r="F296" s="164" t="s">
        <v>487</v>
      </c>
      <c r="I296" s="126"/>
      <c r="L296" s="30"/>
      <c r="M296" s="165"/>
      <c r="T296" s="52"/>
      <c r="AT296" s="14" t="s">
        <v>158</v>
      </c>
      <c r="AU296" s="14" t="s">
        <v>149</v>
      </c>
    </row>
    <row r="297" spans="2:65" s="1" customFormat="1" ht="24.2" customHeight="1">
      <c r="B297" s="30"/>
      <c r="C297" s="151" t="s">
        <v>496</v>
      </c>
      <c r="D297" s="151" t="s">
        <v>152</v>
      </c>
      <c r="E297" s="152" t="s">
        <v>497</v>
      </c>
      <c r="F297" s="153" t="s">
        <v>498</v>
      </c>
      <c r="G297" s="154" t="s">
        <v>499</v>
      </c>
      <c r="H297" s="155">
        <v>1</v>
      </c>
      <c r="I297" s="156"/>
      <c r="J297" s="157">
        <f>ROUND(I297*H297,2)</f>
        <v>0</v>
      </c>
      <c r="K297" s="158"/>
      <c r="L297" s="30"/>
      <c r="M297" s="159" t="s">
        <v>1</v>
      </c>
      <c r="N297" s="124" t="s">
        <v>40</v>
      </c>
      <c r="P297" s="160">
        <f>O297*H297</f>
        <v>0</v>
      </c>
      <c r="Q297" s="160">
        <v>0</v>
      </c>
      <c r="R297" s="160">
        <f>Q297*H297</f>
        <v>0</v>
      </c>
      <c r="S297" s="160">
        <v>0</v>
      </c>
      <c r="T297" s="161">
        <f>S297*H297</f>
        <v>0</v>
      </c>
      <c r="AR297" s="162" t="s">
        <v>222</v>
      </c>
      <c r="AT297" s="162" t="s">
        <v>152</v>
      </c>
      <c r="AU297" s="162" t="s">
        <v>149</v>
      </c>
      <c r="AY297" s="14" t="s">
        <v>148</v>
      </c>
      <c r="BE297" s="90">
        <f>IF(N297="základní",J297,0)</f>
        <v>0</v>
      </c>
      <c r="BF297" s="90">
        <f>IF(N297="snížená",J297,0)</f>
        <v>0</v>
      </c>
      <c r="BG297" s="90">
        <f>IF(N297="zákl. přenesená",J297,0)</f>
        <v>0</v>
      </c>
      <c r="BH297" s="90">
        <f>IF(N297="sníž. přenesená",J297,0)</f>
        <v>0</v>
      </c>
      <c r="BI297" s="90">
        <f>IF(N297="nulová",J297,0)</f>
        <v>0</v>
      </c>
      <c r="BJ297" s="14" t="s">
        <v>83</v>
      </c>
      <c r="BK297" s="90">
        <f>ROUND(I297*H297,2)</f>
        <v>0</v>
      </c>
      <c r="BL297" s="14" t="s">
        <v>222</v>
      </c>
      <c r="BM297" s="162" t="s">
        <v>500</v>
      </c>
    </row>
    <row r="298" spans="2:47" s="1" customFormat="1" ht="29.25">
      <c r="B298" s="30"/>
      <c r="D298" s="163" t="s">
        <v>158</v>
      </c>
      <c r="F298" s="164" t="s">
        <v>501</v>
      </c>
      <c r="I298" s="126"/>
      <c r="L298" s="30"/>
      <c r="M298" s="165"/>
      <c r="T298" s="52"/>
      <c r="AT298" s="14" t="s">
        <v>158</v>
      </c>
      <c r="AU298" s="14" t="s">
        <v>149</v>
      </c>
    </row>
    <row r="299" spans="2:65" s="1" customFormat="1" ht="21.75" customHeight="1">
      <c r="B299" s="30"/>
      <c r="C299" s="151" t="s">
        <v>502</v>
      </c>
      <c r="D299" s="151" t="s">
        <v>152</v>
      </c>
      <c r="E299" s="152" t="s">
        <v>503</v>
      </c>
      <c r="F299" s="153" t="s">
        <v>504</v>
      </c>
      <c r="G299" s="154" t="s">
        <v>170</v>
      </c>
      <c r="H299" s="155">
        <v>1</v>
      </c>
      <c r="I299" s="156"/>
      <c r="J299" s="157">
        <f>ROUND(I299*H299,2)</f>
        <v>0</v>
      </c>
      <c r="K299" s="158"/>
      <c r="L299" s="30"/>
      <c r="M299" s="159" t="s">
        <v>1</v>
      </c>
      <c r="N299" s="124" t="s">
        <v>40</v>
      </c>
      <c r="P299" s="160">
        <f>O299*H299</f>
        <v>0</v>
      </c>
      <c r="Q299" s="160">
        <v>0</v>
      </c>
      <c r="R299" s="160">
        <f>Q299*H299</f>
        <v>0</v>
      </c>
      <c r="S299" s="160">
        <v>0</v>
      </c>
      <c r="T299" s="161">
        <f>S299*H299</f>
        <v>0</v>
      </c>
      <c r="AR299" s="162" t="s">
        <v>222</v>
      </c>
      <c r="AT299" s="162" t="s">
        <v>152</v>
      </c>
      <c r="AU299" s="162" t="s">
        <v>149</v>
      </c>
      <c r="AY299" s="14" t="s">
        <v>148</v>
      </c>
      <c r="BE299" s="90">
        <f>IF(N299="základní",J299,0)</f>
        <v>0</v>
      </c>
      <c r="BF299" s="90">
        <f>IF(N299="snížená",J299,0)</f>
        <v>0</v>
      </c>
      <c r="BG299" s="90">
        <f>IF(N299="zákl. přenesená",J299,0)</f>
        <v>0</v>
      </c>
      <c r="BH299" s="90">
        <f>IF(N299="sníž. přenesená",J299,0)</f>
        <v>0</v>
      </c>
      <c r="BI299" s="90">
        <f>IF(N299="nulová",J299,0)</f>
        <v>0</v>
      </c>
      <c r="BJ299" s="14" t="s">
        <v>83</v>
      </c>
      <c r="BK299" s="90">
        <f>ROUND(I299*H299,2)</f>
        <v>0</v>
      </c>
      <c r="BL299" s="14" t="s">
        <v>222</v>
      </c>
      <c r="BM299" s="162" t="s">
        <v>505</v>
      </c>
    </row>
    <row r="300" spans="2:47" s="1" customFormat="1" ht="19.5">
      <c r="B300" s="30"/>
      <c r="D300" s="163" t="s">
        <v>158</v>
      </c>
      <c r="F300" s="164" t="s">
        <v>506</v>
      </c>
      <c r="I300" s="126"/>
      <c r="L300" s="30"/>
      <c r="M300" s="165"/>
      <c r="T300" s="52"/>
      <c r="AT300" s="14" t="s">
        <v>158</v>
      </c>
      <c r="AU300" s="14" t="s">
        <v>149</v>
      </c>
    </row>
    <row r="301" spans="2:65" s="1" customFormat="1" ht="24.2" customHeight="1">
      <c r="B301" s="30"/>
      <c r="C301" s="151" t="s">
        <v>507</v>
      </c>
      <c r="D301" s="151" t="s">
        <v>152</v>
      </c>
      <c r="E301" s="152" t="s">
        <v>508</v>
      </c>
      <c r="F301" s="153" t="s">
        <v>509</v>
      </c>
      <c r="G301" s="154" t="s">
        <v>170</v>
      </c>
      <c r="H301" s="155">
        <v>1</v>
      </c>
      <c r="I301" s="156"/>
      <c r="J301" s="157">
        <f>ROUND(I301*H301,2)</f>
        <v>0</v>
      </c>
      <c r="K301" s="158"/>
      <c r="L301" s="30"/>
      <c r="M301" s="159" t="s">
        <v>1</v>
      </c>
      <c r="N301" s="124" t="s">
        <v>40</v>
      </c>
      <c r="P301" s="160">
        <f>O301*H301</f>
        <v>0</v>
      </c>
      <c r="Q301" s="160">
        <v>0</v>
      </c>
      <c r="R301" s="160">
        <f>Q301*H301</f>
        <v>0</v>
      </c>
      <c r="S301" s="160">
        <v>0</v>
      </c>
      <c r="T301" s="161">
        <f>S301*H301</f>
        <v>0</v>
      </c>
      <c r="AR301" s="162" t="s">
        <v>222</v>
      </c>
      <c r="AT301" s="162" t="s">
        <v>152</v>
      </c>
      <c r="AU301" s="162" t="s">
        <v>149</v>
      </c>
      <c r="AY301" s="14" t="s">
        <v>148</v>
      </c>
      <c r="BE301" s="90">
        <f>IF(N301="základní",J301,0)</f>
        <v>0</v>
      </c>
      <c r="BF301" s="90">
        <f>IF(N301="snížená",J301,0)</f>
        <v>0</v>
      </c>
      <c r="BG301" s="90">
        <f>IF(N301="zákl. přenesená",J301,0)</f>
        <v>0</v>
      </c>
      <c r="BH301" s="90">
        <f>IF(N301="sníž. přenesená",J301,0)</f>
        <v>0</v>
      </c>
      <c r="BI301" s="90">
        <f>IF(N301="nulová",J301,0)</f>
        <v>0</v>
      </c>
      <c r="BJ301" s="14" t="s">
        <v>83</v>
      </c>
      <c r="BK301" s="90">
        <f>ROUND(I301*H301,2)</f>
        <v>0</v>
      </c>
      <c r="BL301" s="14" t="s">
        <v>222</v>
      </c>
      <c r="BM301" s="162" t="s">
        <v>510</v>
      </c>
    </row>
    <row r="302" spans="2:47" s="1" customFormat="1" ht="29.25">
      <c r="B302" s="30"/>
      <c r="D302" s="163" t="s">
        <v>158</v>
      </c>
      <c r="F302" s="164" t="s">
        <v>511</v>
      </c>
      <c r="I302" s="126"/>
      <c r="L302" s="30"/>
      <c r="M302" s="165"/>
      <c r="T302" s="52"/>
      <c r="AT302" s="14" t="s">
        <v>158</v>
      </c>
      <c r="AU302" s="14" t="s">
        <v>149</v>
      </c>
    </row>
    <row r="303" spans="2:65" s="1" customFormat="1" ht="16.5" customHeight="1">
      <c r="B303" s="30"/>
      <c r="C303" s="151" t="s">
        <v>512</v>
      </c>
      <c r="D303" s="151" t="s">
        <v>152</v>
      </c>
      <c r="E303" s="152" t="s">
        <v>513</v>
      </c>
      <c r="F303" s="153" t="s">
        <v>514</v>
      </c>
      <c r="G303" s="154" t="s">
        <v>499</v>
      </c>
      <c r="H303" s="155">
        <v>1</v>
      </c>
      <c r="I303" s="156"/>
      <c r="J303" s="157">
        <f>ROUND(I303*H303,2)</f>
        <v>0</v>
      </c>
      <c r="K303" s="158"/>
      <c r="L303" s="30"/>
      <c r="M303" s="159" t="s">
        <v>1</v>
      </c>
      <c r="N303" s="124" t="s">
        <v>40</v>
      </c>
      <c r="P303" s="160">
        <f>O303*H303</f>
        <v>0</v>
      </c>
      <c r="Q303" s="160">
        <v>0</v>
      </c>
      <c r="R303" s="160">
        <f>Q303*H303</f>
        <v>0</v>
      </c>
      <c r="S303" s="160">
        <v>0</v>
      </c>
      <c r="T303" s="161">
        <f>S303*H303</f>
        <v>0</v>
      </c>
      <c r="AR303" s="162" t="s">
        <v>222</v>
      </c>
      <c r="AT303" s="162" t="s">
        <v>152</v>
      </c>
      <c r="AU303" s="162" t="s">
        <v>149</v>
      </c>
      <c r="AY303" s="14" t="s">
        <v>148</v>
      </c>
      <c r="BE303" s="90">
        <f>IF(N303="základní",J303,0)</f>
        <v>0</v>
      </c>
      <c r="BF303" s="90">
        <f>IF(N303="snížená",J303,0)</f>
        <v>0</v>
      </c>
      <c r="BG303" s="90">
        <f>IF(N303="zákl. přenesená",J303,0)</f>
        <v>0</v>
      </c>
      <c r="BH303" s="90">
        <f>IF(N303="sníž. přenesená",J303,0)</f>
        <v>0</v>
      </c>
      <c r="BI303" s="90">
        <f>IF(N303="nulová",J303,0)</f>
        <v>0</v>
      </c>
      <c r="BJ303" s="14" t="s">
        <v>83</v>
      </c>
      <c r="BK303" s="90">
        <f>ROUND(I303*H303,2)</f>
        <v>0</v>
      </c>
      <c r="BL303" s="14" t="s">
        <v>222</v>
      </c>
      <c r="BM303" s="162" t="s">
        <v>515</v>
      </c>
    </row>
    <row r="304" spans="2:47" s="1" customFormat="1" ht="12">
      <c r="B304" s="30"/>
      <c r="D304" s="163" t="s">
        <v>158</v>
      </c>
      <c r="F304" s="164" t="s">
        <v>514</v>
      </c>
      <c r="I304" s="126"/>
      <c r="L304" s="30"/>
      <c r="M304" s="165"/>
      <c r="T304" s="52"/>
      <c r="AT304" s="14" t="s">
        <v>158</v>
      </c>
      <c r="AU304" s="14" t="s">
        <v>149</v>
      </c>
    </row>
    <row r="305" spans="2:65" s="1" customFormat="1" ht="24.2" customHeight="1">
      <c r="B305" s="30"/>
      <c r="C305" s="151" t="s">
        <v>516</v>
      </c>
      <c r="D305" s="151" t="s">
        <v>152</v>
      </c>
      <c r="E305" s="152" t="s">
        <v>517</v>
      </c>
      <c r="F305" s="153" t="s">
        <v>518</v>
      </c>
      <c r="G305" s="154" t="s">
        <v>499</v>
      </c>
      <c r="H305" s="155">
        <v>1</v>
      </c>
      <c r="I305" s="156"/>
      <c r="J305" s="157">
        <f>ROUND(I305*H305,2)</f>
        <v>0</v>
      </c>
      <c r="K305" s="158"/>
      <c r="L305" s="30"/>
      <c r="M305" s="159" t="s">
        <v>1</v>
      </c>
      <c r="N305" s="124" t="s">
        <v>40</v>
      </c>
      <c r="P305" s="160">
        <f>O305*H305</f>
        <v>0</v>
      </c>
      <c r="Q305" s="160">
        <v>0</v>
      </c>
      <c r="R305" s="160">
        <f>Q305*H305</f>
        <v>0</v>
      </c>
      <c r="S305" s="160">
        <v>0</v>
      </c>
      <c r="T305" s="161">
        <f>S305*H305</f>
        <v>0</v>
      </c>
      <c r="AR305" s="162" t="s">
        <v>222</v>
      </c>
      <c r="AT305" s="162" t="s">
        <v>152</v>
      </c>
      <c r="AU305" s="162" t="s">
        <v>149</v>
      </c>
      <c r="AY305" s="14" t="s">
        <v>148</v>
      </c>
      <c r="BE305" s="90">
        <f>IF(N305="základní",J305,0)</f>
        <v>0</v>
      </c>
      <c r="BF305" s="90">
        <f>IF(N305="snížená",J305,0)</f>
        <v>0</v>
      </c>
      <c r="BG305" s="90">
        <f>IF(N305="zákl. přenesená",J305,0)</f>
        <v>0</v>
      </c>
      <c r="BH305" s="90">
        <f>IF(N305="sníž. přenesená",J305,0)</f>
        <v>0</v>
      </c>
      <c r="BI305" s="90">
        <f>IF(N305="nulová",J305,0)</f>
        <v>0</v>
      </c>
      <c r="BJ305" s="14" t="s">
        <v>83</v>
      </c>
      <c r="BK305" s="90">
        <f>ROUND(I305*H305,2)</f>
        <v>0</v>
      </c>
      <c r="BL305" s="14" t="s">
        <v>222</v>
      </c>
      <c r="BM305" s="162" t="s">
        <v>519</v>
      </c>
    </row>
    <row r="306" spans="2:47" s="1" customFormat="1" ht="12">
      <c r="B306" s="30"/>
      <c r="D306" s="163" t="s">
        <v>158</v>
      </c>
      <c r="F306" s="164" t="s">
        <v>520</v>
      </c>
      <c r="I306" s="126"/>
      <c r="L306" s="30"/>
      <c r="M306" s="165"/>
      <c r="T306" s="52"/>
      <c r="AT306" s="14" t="s">
        <v>158</v>
      </c>
      <c r="AU306" s="14" t="s">
        <v>149</v>
      </c>
    </row>
    <row r="307" spans="2:65" s="1" customFormat="1" ht="16.5" customHeight="1">
      <c r="B307" s="30"/>
      <c r="C307" s="151" t="s">
        <v>521</v>
      </c>
      <c r="D307" s="151" t="s">
        <v>152</v>
      </c>
      <c r="E307" s="152" t="s">
        <v>522</v>
      </c>
      <c r="F307" s="153" t="s">
        <v>523</v>
      </c>
      <c r="G307" s="154" t="s">
        <v>499</v>
      </c>
      <c r="H307" s="155">
        <v>1</v>
      </c>
      <c r="I307" s="156"/>
      <c r="J307" s="157">
        <f>ROUND(I307*H307,2)</f>
        <v>0</v>
      </c>
      <c r="K307" s="158"/>
      <c r="L307" s="30"/>
      <c r="M307" s="159" t="s">
        <v>1</v>
      </c>
      <c r="N307" s="124" t="s">
        <v>40</v>
      </c>
      <c r="P307" s="160">
        <f>O307*H307</f>
        <v>0</v>
      </c>
      <c r="Q307" s="160">
        <v>0</v>
      </c>
      <c r="R307" s="160">
        <f>Q307*H307</f>
        <v>0</v>
      </c>
      <c r="S307" s="160">
        <v>0</v>
      </c>
      <c r="T307" s="161">
        <f>S307*H307</f>
        <v>0</v>
      </c>
      <c r="AR307" s="162" t="s">
        <v>222</v>
      </c>
      <c r="AT307" s="162" t="s">
        <v>152</v>
      </c>
      <c r="AU307" s="162" t="s">
        <v>149</v>
      </c>
      <c r="AY307" s="14" t="s">
        <v>148</v>
      </c>
      <c r="BE307" s="90">
        <f>IF(N307="základní",J307,0)</f>
        <v>0</v>
      </c>
      <c r="BF307" s="90">
        <f>IF(N307="snížená",J307,0)</f>
        <v>0</v>
      </c>
      <c r="BG307" s="90">
        <f>IF(N307="zákl. přenesená",J307,0)</f>
        <v>0</v>
      </c>
      <c r="BH307" s="90">
        <f>IF(N307="sníž. přenesená",J307,0)</f>
        <v>0</v>
      </c>
      <c r="BI307" s="90">
        <f>IF(N307="nulová",J307,0)</f>
        <v>0</v>
      </c>
      <c r="BJ307" s="14" t="s">
        <v>83</v>
      </c>
      <c r="BK307" s="90">
        <f>ROUND(I307*H307,2)</f>
        <v>0</v>
      </c>
      <c r="BL307" s="14" t="s">
        <v>222</v>
      </c>
      <c r="BM307" s="162" t="s">
        <v>524</v>
      </c>
    </row>
    <row r="308" spans="2:47" s="1" customFormat="1" ht="12">
      <c r="B308" s="30"/>
      <c r="D308" s="163" t="s">
        <v>158</v>
      </c>
      <c r="F308" s="164" t="s">
        <v>523</v>
      </c>
      <c r="I308" s="126"/>
      <c r="L308" s="30"/>
      <c r="M308" s="165"/>
      <c r="T308" s="52"/>
      <c r="AT308" s="14" t="s">
        <v>158</v>
      </c>
      <c r="AU308" s="14" t="s">
        <v>149</v>
      </c>
    </row>
    <row r="309" spans="2:65" s="1" customFormat="1" ht="37.9" customHeight="1">
      <c r="B309" s="30"/>
      <c r="C309" s="151" t="s">
        <v>525</v>
      </c>
      <c r="D309" s="151" t="s">
        <v>152</v>
      </c>
      <c r="E309" s="152" t="s">
        <v>526</v>
      </c>
      <c r="F309" s="153" t="s">
        <v>527</v>
      </c>
      <c r="G309" s="154" t="s">
        <v>499</v>
      </c>
      <c r="H309" s="155">
        <v>1</v>
      </c>
      <c r="I309" s="156"/>
      <c r="J309" s="157">
        <f>ROUND(I309*H309,2)</f>
        <v>0</v>
      </c>
      <c r="K309" s="158"/>
      <c r="L309" s="30"/>
      <c r="M309" s="159" t="s">
        <v>1</v>
      </c>
      <c r="N309" s="124" t="s">
        <v>40</v>
      </c>
      <c r="P309" s="160">
        <f>O309*H309</f>
        <v>0</v>
      </c>
      <c r="Q309" s="160">
        <v>0</v>
      </c>
      <c r="R309" s="160">
        <f>Q309*H309</f>
        <v>0</v>
      </c>
      <c r="S309" s="160">
        <v>0</v>
      </c>
      <c r="T309" s="161">
        <f>S309*H309</f>
        <v>0</v>
      </c>
      <c r="AR309" s="162" t="s">
        <v>222</v>
      </c>
      <c r="AT309" s="162" t="s">
        <v>152</v>
      </c>
      <c r="AU309" s="162" t="s">
        <v>149</v>
      </c>
      <c r="AY309" s="14" t="s">
        <v>148</v>
      </c>
      <c r="BE309" s="90">
        <f>IF(N309="základní",J309,0)</f>
        <v>0</v>
      </c>
      <c r="BF309" s="90">
        <f>IF(N309="snížená",J309,0)</f>
        <v>0</v>
      </c>
      <c r="BG309" s="90">
        <f>IF(N309="zákl. přenesená",J309,0)</f>
        <v>0</v>
      </c>
      <c r="BH309" s="90">
        <f>IF(N309="sníž. přenesená",J309,0)</f>
        <v>0</v>
      </c>
      <c r="BI309" s="90">
        <f>IF(N309="nulová",J309,0)</f>
        <v>0</v>
      </c>
      <c r="BJ309" s="14" t="s">
        <v>83</v>
      </c>
      <c r="BK309" s="90">
        <f>ROUND(I309*H309,2)</f>
        <v>0</v>
      </c>
      <c r="BL309" s="14" t="s">
        <v>222</v>
      </c>
      <c r="BM309" s="162" t="s">
        <v>528</v>
      </c>
    </row>
    <row r="310" spans="2:47" s="1" customFormat="1" ht="19.5">
      <c r="B310" s="30"/>
      <c r="D310" s="163" t="s">
        <v>158</v>
      </c>
      <c r="F310" s="164" t="s">
        <v>527</v>
      </c>
      <c r="I310" s="126"/>
      <c r="L310" s="30"/>
      <c r="M310" s="165"/>
      <c r="T310" s="52"/>
      <c r="AT310" s="14" t="s">
        <v>158</v>
      </c>
      <c r="AU310" s="14" t="s">
        <v>149</v>
      </c>
    </row>
    <row r="311" spans="2:65" s="1" customFormat="1" ht="62.65" customHeight="1">
      <c r="B311" s="30"/>
      <c r="C311" s="151" t="s">
        <v>529</v>
      </c>
      <c r="D311" s="151" t="s">
        <v>152</v>
      </c>
      <c r="E311" s="152" t="s">
        <v>530</v>
      </c>
      <c r="F311" s="153" t="s">
        <v>531</v>
      </c>
      <c r="G311" s="154" t="s">
        <v>499</v>
      </c>
      <c r="H311" s="155">
        <v>1</v>
      </c>
      <c r="I311" s="156"/>
      <c r="J311" s="157">
        <f>ROUND(I311*H311,2)</f>
        <v>0</v>
      </c>
      <c r="K311" s="158"/>
      <c r="L311" s="30"/>
      <c r="M311" s="159" t="s">
        <v>1</v>
      </c>
      <c r="N311" s="124" t="s">
        <v>40</v>
      </c>
      <c r="P311" s="160">
        <f>O311*H311</f>
        <v>0</v>
      </c>
      <c r="Q311" s="160">
        <v>0</v>
      </c>
      <c r="R311" s="160">
        <f>Q311*H311</f>
        <v>0</v>
      </c>
      <c r="S311" s="160">
        <v>0</v>
      </c>
      <c r="T311" s="161">
        <f>S311*H311</f>
        <v>0</v>
      </c>
      <c r="AR311" s="162" t="s">
        <v>222</v>
      </c>
      <c r="AT311" s="162" t="s">
        <v>152</v>
      </c>
      <c r="AU311" s="162" t="s">
        <v>149</v>
      </c>
      <c r="AY311" s="14" t="s">
        <v>148</v>
      </c>
      <c r="BE311" s="90">
        <f>IF(N311="základní",J311,0)</f>
        <v>0</v>
      </c>
      <c r="BF311" s="90">
        <f>IF(N311="snížená",J311,0)</f>
        <v>0</v>
      </c>
      <c r="BG311" s="90">
        <f>IF(N311="zákl. přenesená",J311,0)</f>
        <v>0</v>
      </c>
      <c r="BH311" s="90">
        <f>IF(N311="sníž. přenesená",J311,0)</f>
        <v>0</v>
      </c>
      <c r="BI311" s="90">
        <f>IF(N311="nulová",J311,0)</f>
        <v>0</v>
      </c>
      <c r="BJ311" s="14" t="s">
        <v>83</v>
      </c>
      <c r="BK311" s="90">
        <f>ROUND(I311*H311,2)</f>
        <v>0</v>
      </c>
      <c r="BL311" s="14" t="s">
        <v>222</v>
      </c>
      <c r="BM311" s="162" t="s">
        <v>532</v>
      </c>
    </row>
    <row r="312" spans="2:47" s="1" customFormat="1" ht="39">
      <c r="B312" s="30"/>
      <c r="D312" s="163" t="s">
        <v>158</v>
      </c>
      <c r="F312" s="164" t="s">
        <v>531</v>
      </c>
      <c r="I312" s="126"/>
      <c r="L312" s="30"/>
      <c r="M312" s="165"/>
      <c r="T312" s="52"/>
      <c r="AT312" s="14" t="s">
        <v>158</v>
      </c>
      <c r="AU312" s="14" t="s">
        <v>149</v>
      </c>
    </row>
    <row r="313" spans="2:63" s="11" customFormat="1" ht="20.85" customHeight="1">
      <c r="B313" s="139"/>
      <c r="D313" s="140" t="s">
        <v>74</v>
      </c>
      <c r="E313" s="149" t="s">
        <v>533</v>
      </c>
      <c r="F313" s="149" t="s">
        <v>534</v>
      </c>
      <c r="I313" s="142"/>
      <c r="J313" s="150">
        <f>BK313</f>
        <v>0</v>
      </c>
      <c r="L313" s="139"/>
      <c r="M313" s="144"/>
      <c r="P313" s="145">
        <f>SUM(P314:P339)</f>
        <v>0</v>
      </c>
      <c r="R313" s="145">
        <f>SUM(R314:R339)</f>
        <v>0.012989999999999998</v>
      </c>
      <c r="T313" s="146">
        <f>SUM(T314:T339)</f>
        <v>0</v>
      </c>
      <c r="AR313" s="140" t="s">
        <v>85</v>
      </c>
      <c r="AT313" s="147" t="s">
        <v>74</v>
      </c>
      <c r="AU313" s="147" t="s">
        <v>85</v>
      </c>
      <c r="AY313" s="140" t="s">
        <v>148</v>
      </c>
      <c r="BK313" s="148">
        <f>SUM(BK314:BK339)</f>
        <v>0</v>
      </c>
    </row>
    <row r="314" spans="2:65" s="1" customFormat="1" ht="33" customHeight="1">
      <c r="B314" s="30"/>
      <c r="C314" s="151" t="s">
        <v>535</v>
      </c>
      <c r="D314" s="151" t="s">
        <v>152</v>
      </c>
      <c r="E314" s="152" t="s">
        <v>536</v>
      </c>
      <c r="F314" s="153" t="s">
        <v>537</v>
      </c>
      <c r="G314" s="154" t="s">
        <v>282</v>
      </c>
      <c r="H314" s="155">
        <v>16</v>
      </c>
      <c r="I314" s="156"/>
      <c r="J314" s="157">
        <f>ROUND(I314*H314,2)</f>
        <v>0</v>
      </c>
      <c r="K314" s="158"/>
      <c r="L314" s="30"/>
      <c r="M314" s="159" t="s">
        <v>1</v>
      </c>
      <c r="N314" s="124" t="s">
        <v>40</v>
      </c>
      <c r="P314" s="160">
        <f>O314*H314</f>
        <v>0</v>
      </c>
      <c r="Q314" s="160">
        <v>0</v>
      </c>
      <c r="R314" s="160">
        <f>Q314*H314</f>
        <v>0</v>
      </c>
      <c r="S314" s="160">
        <v>0</v>
      </c>
      <c r="T314" s="161">
        <f>S314*H314</f>
        <v>0</v>
      </c>
      <c r="AR314" s="162" t="s">
        <v>222</v>
      </c>
      <c r="AT314" s="162" t="s">
        <v>152</v>
      </c>
      <c r="AU314" s="162" t="s">
        <v>149</v>
      </c>
      <c r="AY314" s="14" t="s">
        <v>148</v>
      </c>
      <c r="BE314" s="90">
        <f>IF(N314="základní",J314,0)</f>
        <v>0</v>
      </c>
      <c r="BF314" s="90">
        <f>IF(N314="snížená",J314,0)</f>
        <v>0</v>
      </c>
      <c r="BG314" s="90">
        <f>IF(N314="zákl. přenesená",J314,0)</f>
        <v>0</v>
      </c>
      <c r="BH314" s="90">
        <f>IF(N314="sníž. přenesená",J314,0)</f>
        <v>0</v>
      </c>
      <c r="BI314" s="90">
        <f>IF(N314="nulová",J314,0)</f>
        <v>0</v>
      </c>
      <c r="BJ314" s="14" t="s">
        <v>83</v>
      </c>
      <c r="BK314" s="90">
        <f>ROUND(I314*H314,2)</f>
        <v>0</v>
      </c>
      <c r="BL314" s="14" t="s">
        <v>222</v>
      </c>
      <c r="BM314" s="162" t="s">
        <v>538</v>
      </c>
    </row>
    <row r="315" spans="2:47" s="1" customFormat="1" ht="39">
      <c r="B315" s="30"/>
      <c r="D315" s="163" t="s">
        <v>158</v>
      </c>
      <c r="F315" s="164" t="s">
        <v>539</v>
      </c>
      <c r="I315" s="126"/>
      <c r="L315" s="30"/>
      <c r="M315" s="165"/>
      <c r="T315" s="52"/>
      <c r="AT315" s="14" t="s">
        <v>158</v>
      </c>
      <c r="AU315" s="14" t="s">
        <v>149</v>
      </c>
    </row>
    <row r="316" spans="2:65" s="1" customFormat="1" ht="33" customHeight="1">
      <c r="B316" s="30"/>
      <c r="C316" s="173" t="s">
        <v>540</v>
      </c>
      <c r="D316" s="173" t="s">
        <v>226</v>
      </c>
      <c r="E316" s="174" t="s">
        <v>541</v>
      </c>
      <c r="F316" s="175" t="s">
        <v>542</v>
      </c>
      <c r="G316" s="176" t="s">
        <v>282</v>
      </c>
      <c r="H316" s="177">
        <v>16</v>
      </c>
      <c r="I316" s="178"/>
      <c r="J316" s="179">
        <f>ROUND(I316*H316,2)</f>
        <v>0</v>
      </c>
      <c r="K316" s="180"/>
      <c r="L316" s="181"/>
      <c r="M316" s="182" t="s">
        <v>1</v>
      </c>
      <c r="N316" s="183" t="s">
        <v>40</v>
      </c>
      <c r="P316" s="160">
        <f>O316*H316</f>
        <v>0</v>
      </c>
      <c r="Q316" s="160">
        <v>0.00053</v>
      </c>
      <c r="R316" s="160">
        <f>Q316*H316</f>
        <v>0.00848</v>
      </c>
      <c r="S316" s="160">
        <v>0</v>
      </c>
      <c r="T316" s="161">
        <f>S316*H316</f>
        <v>0</v>
      </c>
      <c r="AR316" s="162" t="s">
        <v>229</v>
      </c>
      <c r="AT316" s="162" t="s">
        <v>226</v>
      </c>
      <c r="AU316" s="162" t="s">
        <v>149</v>
      </c>
      <c r="AY316" s="14" t="s">
        <v>148</v>
      </c>
      <c r="BE316" s="90">
        <f>IF(N316="základní",J316,0)</f>
        <v>0</v>
      </c>
      <c r="BF316" s="90">
        <f>IF(N316="snížená",J316,0)</f>
        <v>0</v>
      </c>
      <c r="BG316" s="90">
        <f>IF(N316="zákl. přenesená",J316,0)</f>
        <v>0</v>
      </c>
      <c r="BH316" s="90">
        <f>IF(N316="sníž. přenesená",J316,0)</f>
        <v>0</v>
      </c>
      <c r="BI316" s="90">
        <f>IF(N316="nulová",J316,0)</f>
        <v>0</v>
      </c>
      <c r="BJ316" s="14" t="s">
        <v>83</v>
      </c>
      <c r="BK316" s="90">
        <f>ROUND(I316*H316,2)</f>
        <v>0</v>
      </c>
      <c r="BL316" s="14" t="s">
        <v>222</v>
      </c>
      <c r="BM316" s="162" t="s">
        <v>543</v>
      </c>
    </row>
    <row r="317" spans="2:47" s="1" customFormat="1" ht="19.5">
      <c r="B317" s="30"/>
      <c r="D317" s="163" t="s">
        <v>158</v>
      </c>
      <c r="F317" s="164" t="s">
        <v>542</v>
      </c>
      <c r="I317" s="126"/>
      <c r="L317" s="30"/>
      <c r="M317" s="165"/>
      <c r="T317" s="52"/>
      <c r="AT317" s="14" t="s">
        <v>158</v>
      </c>
      <c r="AU317" s="14" t="s">
        <v>149</v>
      </c>
    </row>
    <row r="318" spans="2:51" s="12" customFormat="1" ht="12">
      <c r="B318" s="166"/>
      <c r="D318" s="163" t="s">
        <v>206</v>
      </c>
      <c r="F318" s="167" t="s">
        <v>544</v>
      </c>
      <c r="H318" s="168">
        <v>16</v>
      </c>
      <c r="I318" s="169"/>
      <c r="L318" s="166"/>
      <c r="M318" s="170"/>
      <c r="T318" s="171"/>
      <c r="AT318" s="172" t="s">
        <v>206</v>
      </c>
      <c r="AU318" s="172" t="s">
        <v>149</v>
      </c>
      <c r="AV318" s="12" t="s">
        <v>85</v>
      </c>
      <c r="AW318" s="12" t="s">
        <v>4</v>
      </c>
      <c r="AX318" s="12" t="s">
        <v>83</v>
      </c>
      <c r="AY318" s="172" t="s">
        <v>148</v>
      </c>
    </row>
    <row r="319" spans="2:65" s="1" customFormat="1" ht="37.9" customHeight="1">
      <c r="B319" s="30"/>
      <c r="C319" s="151" t="s">
        <v>545</v>
      </c>
      <c r="D319" s="151" t="s">
        <v>152</v>
      </c>
      <c r="E319" s="152" t="s">
        <v>546</v>
      </c>
      <c r="F319" s="153" t="s">
        <v>547</v>
      </c>
      <c r="G319" s="154" t="s">
        <v>282</v>
      </c>
      <c r="H319" s="155">
        <v>16</v>
      </c>
      <c r="I319" s="156"/>
      <c r="J319" s="157">
        <f>ROUND(I319*H319,2)</f>
        <v>0</v>
      </c>
      <c r="K319" s="158"/>
      <c r="L319" s="30"/>
      <c r="M319" s="159" t="s">
        <v>1</v>
      </c>
      <c r="N319" s="124" t="s">
        <v>40</v>
      </c>
      <c r="P319" s="160">
        <f>O319*H319</f>
        <v>0</v>
      </c>
      <c r="Q319" s="160">
        <v>0</v>
      </c>
      <c r="R319" s="160">
        <f>Q319*H319</f>
        <v>0</v>
      </c>
      <c r="S319" s="160">
        <v>0</v>
      </c>
      <c r="T319" s="161">
        <f>S319*H319</f>
        <v>0</v>
      </c>
      <c r="AR319" s="162" t="s">
        <v>222</v>
      </c>
      <c r="AT319" s="162" t="s">
        <v>152</v>
      </c>
      <c r="AU319" s="162" t="s">
        <v>149</v>
      </c>
      <c r="AY319" s="14" t="s">
        <v>148</v>
      </c>
      <c r="BE319" s="90">
        <f>IF(N319="základní",J319,0)</f>
        <v>0</v>
      </c>
      <c r="BF319" s="90">
        <f>IF(N319="snížená",J319,0)</f>
        <v>0</v>
      </c>
      <c r="BG319" s="90">
        <f>IF(N319="zákl. přenesená",J319,0)</f>
        <v>0</v>
      </c>
      <c r="BH319" s="90">
        <f>IF(N319="sníž. přenesená",J319,0)</f>
        <v>0</v>
      </c>
      <c r="BI319" s="90">
        <f>IF(N319="nulová",J319,0)</f>
        <v>0</v>
      </c>
      <c r="BJ319" s="14" t="s">
        <v>83</v>
      </c>
      <c r="BK319" s="90">
        <f>ROUND(I319*H319,2)</f>
        <v>0</v>
      </c>
      <c r="BL319" s="14" t="s">
        <v>222</v>
      </c>
      <c r="BM319" s="162" t="s">
        <v>548</v>
      </c>
    </row>
    <row r="320" spans="2:47" s="1" customFormat="1" ht="39">
      <c r="B320" s="30"/>
      <c r="D320" s="163" t="s">
        <v>158</v>
      </c>
      <c r="F320" s="164" t="s">
        <v>549</v>
      </c>
      <c r="I320" s="126"/>
      <c r="L320" s="30"/>
      <c r="M320" s="165"/>
      <c r="T320" s="52"/>
      <c r="AT320" s="14" t="s">
        <v>158</v>
      </c>
      <c r="AU320" s="14" t="s">
        <v>149</v>
      </c>
    </row>
    <row r="321" spans="2:65" s="1" customFormat="1" ht="33" customHeight="1">
      <c r="B321" s="30"/>
      <c r="C321" s="173" t="s">
        <v>550</v>
      </c>
      <c r="D321" s="173" t="s">
        <v>226</v>
      </c>
      <c r="E321" s="174" t="s">
        <v>551</v>
      </c>
      <c r="F321" s="175" t="s">
        <v>552</v>
      </c>
      <c r="G321" s="176" t="s">
        <v>282</v>
      </c>
      <c r="H321" s="177">
        <v>16</v>
      </c>
      <c r="I321" s="178"/>
      <c r="J321" s="179">
        <f>ROUND(I321*H321,2)</f>
        <v>0</v>
      </c>
      <c r="K321" s="180"/>
      <c r="L321" s="181"/>
      <c r="M321" s="182" t="s">
        <v>1</v>
      </c>
      <c r="N321" s="183" t="s">
        <v>40</v>
      </c>
      <c r="P321" s="160">
        <f>O321*H321</f>
        <v>0</v>
      </c>
      <c r="Q321" s="160">
        <v>0.00011</v>
      </c>
      <c r="R321" s="160">
        <f>Q321*H321</f>
        <v>0.00176</v>
      </c>
      <c r="S321" s="160">
        <v>0</v>
      </c>
      <c r="T321" s="161">
        <f>S321*H321</f>
        <v>0</v>
      </c>
      <c r="AR321" s="162" t="s">
        <v>229</v>
      </c>
      <c r="AT321" s="162" t="s">
        <v>226</v>
      </c>
      <c r="AU321" s="162" t="s">
        <v>149</v>
      </c>
      <c r="AY321" s="14" t="s">
        <v>148</v>
      </c>
      <c r="BE321" s="90">
        <f>IF(N321="základní",J321,0)</f>
        <v>0</v>
      </c>
      <c r="BF321" s="90">
        <f>IF(N321="snížená",J321,0)</f>
        <v>0</v>
      </c>
      <c r="BG321" s="90">
        <f>IF(N321="zákl. přenesená",J321,0)</f>
        <v>0</v>
      </c>
      <c r="BH321" s="90">
        <f>IF(N321="sníž. přenesená",J321,0)</f>
        <v>0</v>
      </c>
      <c r="BI321" s="90">
        <f>IF(N321="nulová",J321,0)</f>
        <v>0</v>
      </c>
      <c r="BJ321" s="14" t="s">
        <v>83</v>
      </c>
      <c r="BK321" s="90">
        <f>ROUND(I321*H321,2)</f>
        <v>0</v>
      </c>
      <c r="BL321" s="14" t="s">
        <v>222</v>
      </c>
      <c r="BM321" s="162" t="s">
        <v>553</v>
      </c>
    </row>
    <row r="322" spans="2:47" s="1" customFormat="1" ht="19.5">
      <c r="B322" s="30"/>
      <c r="D322" s="163" t="s">
        <v>158</v>
      </c>
      <c r="F322" s="164" t="s">
        <v>552</v>
      </c>
      <c r="I322" s="126"/>
      <c r="L322" s="30"/>
      <c r="M322" s="165"/>
      <c r="T322" s="52"/>
      <c r="AT322" s="14" t="s">
        <v>158</v>
      </c>
      <c r="AU322" s="14" t="s">
        <v>149</v>
      </c>
    </row>
    <row r="323" spans="2:51" s="12" customFormat="1" ht="12">
      <c r="B323" s="166"/>
      <c r="D323" s="163" t="s">
        <v>206</v>
      </c>
      <c r="F323" s="167" t="s">
        <v>544</v>
      </c>
      <c r="H323" s="168">
        <v>16</v>
      </c>
      <c r="I323" s="169"/>
      <c r="L323" s="166"/>
      <c r="M323" s="170"/>
      <c r="T323" s="171"/>
      <c r="AT323" s="172" t="s">
        <v>206</v>
      </c>
      <c r="AU323" s="172" t="s">
        <v>149</v>
      </c>
      <c r="AV323" s="12" t="s">
        <v>85</v>
      </c>
      <c r="AW323" s="12" t="s">
        <v>4</v>
      </c>
      <c r="AX323" s="12" t="s">
        <v>83</v>
      </c>
      <c r="AY323" s="172" t="s">
        <v>148</v>
      </c>
    </row>
    <row r="324" spans="2:65" s="1" customFormat="1" ht="24.2" customHeight="1">
      <c r="B324" s="30"/>
      <c r="C324" s="151" t="s">
        <v>554</v>
      </c>
      <c r="D324" s="151" t="s">
        <v>152</v>
      </c>
      <c r="E324" s="152" t="s">
        <v>555</v>
      </c>
      <c r="F324" s="153" t="s">
        <v>556</v>
      </c>
      <c r="G324" s="154" t="s">
        <v>170</v>
      </c>
      <c r="H324" s="155">
        <v>1</v>
      </c>
      <c r="I324" s="156"/>
      <c r="J324" s="157">
        <f>ROUND(I324*H324,2)</f>
        <v>0</v>
      </c>
      <c r="K324" s="158"/>
      <c r="L324" s="30"/>
      <c r="M324" s="159" t="s">
        <v>1</v>
      </c>
      <c r="N324" s="124" t="s">
        <v>40</v>
      </c>
      <c r="P324" s="160">
        <f>O324*H324</f>
        <v>0</v>
      </c>
      <c r="Q324" s="160">
        <v>0</v>
      </c>
      <c r="R324" s="160">
        <f>Q324*H324</f>
        <v>0</v>
      </c>
      <c r="S324" s="160">
        <v>0</v>
      </c>
      <c r="T324" s="161">
        <f>S324*H324</f>
        <v>0</v>
      </c>
      <c r="AR324" s="162" t="s">
        <v>222</v>
      </c>
      <c r="AT324" s="162" t="s">
        <v>152</v>
      </c>
      <c r="AU324" s="162" t="s">
        <v>149</v>
      </c>
      <c r="AY324" s="14" t="s">
        <v>148</v>
      </c>
      <c r="BE324" s="90">
        <f>IF(N324="základní",J324,0)</f>
        <v>0</v>
      </c>
      <c r="BF324" s="90">
        <f>IF(N324="snížená",J324,0)</f>
        <v>0</v>
      </c>
      <c r="BG324" s="90">
        <f>IF(N324="zákl. přenesená",J324,0)</f>
        <v>0</v>
      </c>
      <c r="BH324" s="90">
        <f>IF(N324="sníž. přenesená",J324,0)</f>
        <v>0</v>
      </c>
      <c r="BI324" s="90">
        <f>IF(N324="nulová",J324,0)</f>
        <v>0</v>
      </c>
      <c r="BJ324" s="14" t="s">
        <v>83</v>
      </c>
      <c r="BK324" s="90">
        <f>ROUND(I324*H324,2)</f>
        <v>0</v>
      </c>
      <c r="BL324" s="14" t="s">
        <v>222</v>
      </c>
      <c r="BM324" s="162" t="s">
        <v>557</v>
      </c>
    </row>
    <row r="325" spans="2:47" s="1" customFormat="1" ht="19.5">
      <c r="B325" s="30"/>
      <c r="D325" s="163" t="s">
        <v>158</v>
      </c>
      <c r="F325" s="164" t="s">
        <v>558</v>
      </c>
      <c r="I325" s="126"/>
      <c r="L325" s="30"/>
      <c r="M325" s="165"/>
      <c r="T325" s="52"/>
      <c r="AT325" s="14" t="s">
        <v>158</v>
      </c>
      <c r="AU325" s="14" t="s">
        <v>149</v>
      </c>
    </row>
    <row r="326" spans="2:65" s="1" customFormat="1" ht="24.2" customHeight="1">
      <c r="B326" s="30"/>
      <c r="C326" s="173" t="s">
        <v>559</v>
      </c>
      <c r="D326" s="173" t="s">
        <v>226</v>
      </c>
      <c r="E326" s="174" t="s">
        <v>560</v>
      </c>
      <c r="F326" s="175" t="s">
        <v>561</v>
      </c>
      <c r="G326" s="176" t="s">
        <v>170</v>
      </c>
      <c r="H326" s="177">
        <v>1</v>
      </c>
      <c r="I326" s="178"/>
      <c r="J326" s="179">
        <f>ROUND(I326*H326,2)</f>
        <v>0</v>
      </c>
      <c r="K326" s="180"/>
      <c r="L326" s="181"/>
      <c r="M326" s="182" t="s">
        <v>1</v>
      </c>
      <c r="N326" s="183" t="s">
        <v>40</v>
      </c>
      <c r="P326" s="160">
        <f>O326*H326</f>
        <v>0</v>
      </c>
      <c r="Q326" s="160">
        <v>0.00105</v>
      </c>
      <c r="R326" s="160">
        <f>Q326*H326</f>
        <v>0.00105</v>
      </c>
      <c r="S326" s="160">
        <v>0</v>
      </c>
      <c r="T326" s="161">
        <f>S326*H326</f>
        <v>0</v>
      </c>
      <c r="AR326" s="162" t="s">
        <v>229</v>
      </c>
      <c r="AT326" s="162" t="s">
        <v>226</v>
      </c>
      <c r="AU326" s="162" t="s">
        <v>149</v>
      </c>
      <c r="AY326" s="14" t="s">
        <v>148</v>
      </c>
      <c r="BE326" s="90">
        <f>IF(N326="základní",J326,0)</f>
        <v>0</v>
      </c>
      <c r="BF326" s="90">
        <f>IF(N326="snížená",J326,0)</f>
        <v>0</v>
      </c>
      <c r="BG326" s="90">
        <f>IF(N326="zákl. přenesená",J326,0)</f>
        <v>0</v>
      </c>
      <c r="BH326" s="90">
        <f>IF(N326="sníž. přenesená",J326,0)</f>
        <v>0</v>
      </c>
      <c r="BI326" s="90">
        <f>IF(N326="nulová",J326,0)</f>
        <v>0</v>
      </c>
      <c r="BJ326" s="14" t="s">
        <v>83</v>
      </c>
      <c r="BK326" s="90">
        <f>ROUND(I326*H326,2)</f>
        <v>0</v>
      </c>
      <c r="BL326" s="14" t="s">
        <v>222</v>
      </c>
      <c r="BM326" s="162" t="s">
        <v>562</v>
      </c>
    </row>
    <row r="327" spans="2:47" s="1" customFormat="1" ht="19.5">
      <c r="B327" s="30"/>
      <c r="D327" s="163" t="s">
        <v>158</v>
      </c>
      <c r="F327" s="164" t="s">
        <v>561</v>
      </c>
      <c r="I327" s="126"/>
      <c r="L327" s="30"/>
      <c r="M327" s="165"/>
      <c r="T327" s="52"/>
      <c r="AT327" s="14" t="s">
        <v>158</v>
      </c>
      <c r="AU327" s="14" t="s">
        <v>149</v>
      </c>
    </row>
    <row r="328" spans="2:65" s="1" customFormat="1" ht="33" customHeight="1">
      <c r="B328" s="30"/>
      <c r="C328" s="151" t="s">
        <v>563</v>
      </c>
      <c r="D328" s="151" t="s">
        <v>152</v>
      </c>
      <c r="E328" s="152" t="s">
        <v>564</v>
      </c>
      <c r="F328" s="153" t="s">
        <v>565</v>
      </c>
      <c r="G328" s="154" t="s">
        <v>170</v>
      </c>
      <c r="H328" s="155">
        <v>1</v>
      </c>
      <c r="I328" s="156"/>
      <c r="J328" s="157">
        <f>ROUND(I328*H328,2)</f>
        <v>0</v>
      </c>
      <c r="K328" s="158"/>
      <c r="L328" s="30"/>
      <c r="M328" s="159" t="s">
        <v>1</v>
      </c>
      <c r="N328" s="124" t="s">
        <v>40</v>
      </c>
      <c r="P328" s="160">
        <f>O328*H328</f>
        <v>0</v>
      </c>
      <c r="Q328" s="160">
        <v>0</v>
      </c>
      <c r="R328" s="160">
        <f>Q328*H328</f>
        <v>0</v>
      </c>
      <c r="S328" s="160">
        <v>0</v>
      </c>
      <c r="T328" s="161">
        <f>S328*H328</f>
        <v>0</v>
      </c>
      <c r="AR328" s="162" t="s">
        <v>222</v>
      </c>
      <c r="AT328" s="162" t="s">
        <v>152</v>
      </c>
      <c r="AU328" s="162" t="s">
        <v>149</v>
      </c>
      <c r="AY328" s="14" t="s">
        <v>148</v>
      </c>
      <c r="BE328" s="90">
        <f>IF(N328="základní",J328,0)</f>
        <v>0</v>
      </c>
      <c r="BF328" s="90">
        <f>IF(N328="snížená",J328,0)</f>
        <v>0</v>
      </c>
      <c r="BG328" s="90">
        <f>IF(N328="zákl. přenesená",J328,0)</f>
        <v>0</v>
      </c>
      <c r="BH328" s="90">
        <f>IF(N328="sníž. přenesená",J328,0)</f>
        <v>0</v>
      </c>
      <c r="BI328" s="90">
        <f>IF(N328="nulová",J328,0)</f>
        <v>0</v>
      </c>
      <c r="BJ328" s="14" t="s">
        <v>83</v>
      </c>
      <c r="BK328" s="90">
        <f>ROUND(I328*H328,2)</f>
        <v>0</v>
      </c>
      <c r="BL328" s="14" t="s">
        <v>222</v>
      </c>
      <c r="BM328" s="162" t="s">
        <v>566</v>
      </c>
    </row>
    <row r="329" spans="2:47" s="1" customFormat="1" ht="29.25">
      <c r="B329" s="30"/>
      <c r="D329" s="163" t="s">
        <v>158</v>
      </c>
      <c r="F329" s="164" t="s">
        <v>567</v>
      </c>
      <c r="I329" s="126"/>
      <c r="L329" s="30"/>
      <c r="M329" s="165"/>
      <c r="T329" s="52"/>
      <c r="AT329" s="14" t="s">
        <v>158</v>
      </c>
      <c r="AU329" s="14" t="s">
        <v>149</v>
      </c>
    </row>
    <row r="330" spans="2:65" s="1" customFormat="1" ht="24.2" customHeight="1">
      <c r="B330" s="30"/>
      <c r="C330" s="173" t="s">
        <v>568</v>
      </c>
      <c r="D330" s="173" t="s">
        <v>226</v>
      </c>
      <c r="E330" s="174" t="s">
        <v>569</v>
      </c>
      <c r="F330" s="175" t="s">
        <v>570</v>
      </c>
      <c r="G330" s="176" t="s">
        <v>186</v>
      </c>
      <c r="H330" s="177">
        <v>1</v>
      </c>
      <c r="I330" s="178"/>
      <c r="J330" s="179">
        <f>ROUND(I330*H330,2)</f>
        <v>0</v>
      </c>
      <c r="K330" s="180"/>
      <c r="L330" s="181"/>
      <c r="M330" s="182" t="s">
        <v>1</v>
      </c>
      <c r="N330" s="183" t="s">
        <v>40</v>
      </c>
      <c r="P330" s="160">
        <f>O330*H330</f>
        <v>0</v>
      </c>
      <c r="Q330" s="160">
        <v>0.0006</v>
      </c>
      <c r="R330" s="160">
        <f>Q330*H330</f>
        <v>0.0006</v>
      </c>
      <c r="S330" s="160">
        <v>0</v>
      </c>
      <c r="T330" s="161">
        <f>S330*H330</f>
        <v>0</v>
      </c>
      <c r="AR330" s="162" t="s">
        <v>229</v>
      </c>
      <c r="AT330" s="162" t="s">
        <v>226</v>
      </c>
      <c r="AU330" s="162" t="s">
        <v>149</v>
      </c>
      <c r="AY330" s="14" t="s">
        <v>148</v>
      </c>
      <c r="BE330" s="90">
        <f>IF(N330="základní",J330,0)</f>
        <v>0</v>
      </c>
      <c r="BF330" s="90">
        <f>IF(N330="snížená",J330,0)</f>
        <v>0</v>
      </c>
      <c r="BG330" s="90">
        <f>IF(N330="zákl. přenesená",J330,0)</f>
        <v>0</v>
      </c>
      <c r="BH330" s="90">
        <f>IF(N330="sníž. přenesená",J330,0)</f>
        <v>0</v>
      </c>
      <c r="BI330" s="90">
        <f>IF(N330="nulová",J330,0)</f>
        <v>0</v>
      </c>
      <c r="BJ330" s="14" t="s">
        <v>83</v>
      </c>
      <c r="BK330" s="90">
        <f>ROUND(I330*H330,2)</f>
        <v>0</v>
      </c>
      <c r="BL330" s="14" t="s">
        <v>222</v>
      </c>
      <c r="BM330" s="162" t="s">
        <v>571</v>
      </c>
    </row>
    <row r="331" spans="2:47" s="1" customFormat="1" ht="58.5">
      <c r="B331" s="30"/>
      <c r="D331" s="163" t="s">
        <v>158</v>
      </c>
      <c r="F331" s="164" t="s">
        <v>1357</v>
      </c>
      <c r="I331" s="126"/>
      <c r="L331" s="30"/>
      <c r="M331" s="165"/>
      <c r="T331" s="52"/>
      <c r="AT331" s="14" t="s">
        <v>158</v>
      </c>
      <c r="AU331" s="14" t="s">
        <v>149</v>
      </c>
    </row>
    <row r="332" spans="2:65" s="1" customFormat="1" ht="24.2" customHeight="1">
      <c r="B332" s="30"/>
      <c r="C332" s="151" t="s">
        <v>572</v>
      </c>
      <c r="D332" s="151" t="s">
        <v>152</v>
      </c>
      <c r="E332" s="152" t="s">
        <v>573</v>
      </c>
      <c r="F332" s="153" t="s">
        <v>574</v>
      </c>
      <c r="G332" s="154" t="s">
        <v>282</v>
      </c>
      <c r="H332" s="155">
        <v>2</v>
      </c>
      <c r="I332" s="156"/>
      <c r="J332" s="157">
        <f>ROUND(I332*H332,2)</f>
        <v>0</v>
      </c>
      <c r="K332" s="158"/>
      <c r="L332" s="30"/>
      <c r="M332" s="159" t="s">
        <v>1</v>
      </c>
      <c r="N332" s="124" t="s">
        <v>40</v>
      </c>
      <c r="P332" s="160">
        <f>O332*H332</f>
        <v>0</v>
      </c>
      <c r="Q332" s="160">
        <v>0</v>
      </c>
      <c r="R332" s="160">
        <f>Q332*H332</f>
        <v>0</v>
      </c>
      <c r="S332" s="160">
        <v>0</v>
      </c>
      <c r="T332" s="161">
        <f>S332*H332</f>
        <v>0</v>
      </c>
      <c r="AR332" s="162" t="s">
        <v>222</v>
      </c>
      <c r="AT332" s="162" t="s">
        <v>152</v>
      </c>
      <c r="AU332" s="162" t="s">
        <v>149</v>
      </c>
      <c r="AY332" s="14" t="s">
        <v>148</v>
      </c>
      <c r="BE332" s="90">
        <f>IF(N332="základní",J332,0)</f>
        <v>0</v>
      </c>
      <c r="BF332" s="90">
        <f>IF(N332="snížená",J332,0)</f>
        <v>0</v>
      </c>
      <c r="BG332" s="90">
        <f>IF(N332="zákl. přenesená",J332,0)</f>
        <v>0</v>
      </c>
      <c r="BH332" s="90">
        <f>IF(N332="sníž. přenesená",J332,0)</f>
        <v>0</v>
      </c>
      <c r="BI332" s="90">
        <f>IF(N332="nulová",J332,0)</f>
        <v>0</v>
      </c>
      <c r="BJ332" s="14" t="s">
        <v>83</v>
      </c>
      <c r="BK332" s="90">
        <f>ROUND(I332*H332,2)</f>
        <v>0</v>
      </c>
      <c r="BL332" s="14" t="s">
        <v>222</v>
      </c>
      <c r="BM332" s="162" t="s">
        <v>575</v>
      </c>
    </row>
    <row r="333" spans="2:47" s="1" customFormat="1" ht="19.5">
      <c r="B333" s="30"/>
      <c r="D333" s="163" t="s">
        <v>158</v>
      </c>
      <c r="F333" s="164" t="s">
        <v>576</v>
      </c>
      <c r="I333" s="126"/>
      <c r="L333" s="30"/>
      <c r="M333" s="165"/>
      <c r="T333" s="52"/>
      <c r="AT333" s="14" t="s">
        <v>158</v>
      </c>
      <c r="AU333" s="14" t="s">
        <v>149</v>
      </c>
    </row>
    <row r="334" spans="2:65" s="1" customFormat="1" ht="16.5" customHeight="1">
      <c r="B334" s="30"/>
      <c r="C334" s="173" t="s">
        <v>577</v>
      </c>
      <c r="D334" s="173" t="s">
        <v>226</v>
      </c>
      <c r="E334" s="174" t="s">
        <v>578</v>
      </c>
      <c r="F334" s="175" t="s">
        <v>579</v>
      </c>
      <c r="G334" s="176" t="s">
        <v>282</v>
      </c>
      <c r="H334" s="177">
        <v>2</v>
      </c>
      <c r="I334" s="178"/>
      <c r="J334" s="179">
        <f>ROUND(I334*H334,2)</f>
        <v>0</v>
      </c>
      <c r="K334" s="180"/>
      <c r="L334" s="181"/>
      <c r="M334" s="182" t="s">
        <v>1</v>
      </c>
      <c r="N334" s="183" t="s">
        <v>40</v>
      </c>
      <c r="P334" s="160">
        <f>O334*H334</f>
        <v>0</v>
      </c>
      <c r="Q334" s="160">
        <v>0.00054</v>
      </c>
      <c r="R334" s="160">
        <f>Q334*H334</f>
        <v>0.00108</v>
      </c>
      <c r="S334" s="160">
        <v>0</v>
      </c>
      <c r="T334" s="161">
        <f>S334*H334</f>
        <v>0</v>
      </c>
      <c r="AR334" s="162" t="s">
        <v>229</v>
      </c>
      <c r="AT334" s="162" t="s">
        <v>226</v>
      </c>
      <c r="AU334" s="162" t="s">
        <v>149</v>
      </c>
      <c r="AY334" s="14" t="s">
        <v>148</v>
      </c>
      <c r="BE334" s="90">
        <f>IF(N334="základní",J334,0)</f>
        <v>0</v>
      </c>
      <c r="BF334" s="90">
        <f>IF(N334="snížená",J334,0)</f>
        <v>0</v>
      </c>
      <c r="BG334" s="90">
        <f>IF(N334="zákl. přenesená",J334,0)</f>
        <v>0</v>
      </c>
      <c r="BH334" s="90">
        <f>IF(N334="sníž. přenesená",J334,0)</f>
        <v>0</v>
      </c>
      <c r="BI334" s="90">
        <f>IF(N334="nulová",J334,0)</f>
        <v>0</v>
      </c>
      <c r="BJ334" s="14" t="s">
        <v>83</v>
      </c>
      <c r="BK334" s="90">
        <f>ROUND(I334*H334,2)</f>
        <v>0</v>
      </c>
      <c r="BL334" s="14" t="s">
        <v>222</v>
      </c>
      <c r="BM334" s="162" t="s">
        <v>580</v>
      </c>
    </row>
    <row r="335" spans="2:47" s="1" customFormat="1" ht="12">
      <c r="B335" s="30"/>
      <c r="D335" s="163" t="s">
        <v>158</v>
      </c>
      <c r="F335" s="164" t="s">
        <v>579</v>
      </c>
      <c r="I335" s="126"/>
      <c r="L335" s="30"/>
      <c r="M335" s="165"/>
      <c r="T335" s="52"/>
      <c r="AT335" s="14" t="s">
        <v>158</v>
      </c>
      <c r="AU335" s="14" t="s">
        <v>149</v>
      </c>
    </row>
    <row r="336" spans="2:65" s="1" customFormat="1" ht="24.2" customHeight="1">
      <c r="B336" s="30"/>
      <c r="C336" s="173" t="s">
        <v>581</v>
      </c>
      <c r="D336" s="173" t="s">
        <v>226</v>
      </c>
      <c r="E336" s="174" t="s">
        <v>582</v>
      </c>
      <c r="F336" s="175" t="s">
        <v>583</v>
      </c>
      <c r="G336" s="176" t="s">
        <v>170</v>
      </c>
      <c r="H336" s="177">
        <v>1</v>
      </c>
      <c r="I336" s="178"/>
      <c r="J336" s="179">
        <f>ROUND(I336*H336,2)</f>
        <v>0</v>
      </c>
      <c r="K336" s="180"/>
      <c r="L336" s="181"/>
      <c r="M336" s="182" t="s">
        <v>1</v>
      </c>
      <c r="N336" s="183" t="s">
        <v>40</v>
      </c>
      <c r="P336" s="160">
        <f>O336*H336</f>
        <v>0</v>
      </c>
      <c r="Q336" s="160">
        <v>1E-05</v>
      </c>
      <c r="R336" s="160">
        <f>Q336*H336</f>
        <v>1E-05</v>
      </c>
      <c r="S336" s="160">
        <v>0</v>
      </c>
      <c r="T336" s="161">
        <f>S336*H336</f>
        <v>0</v>
      </c>
      <c r="AR336" s="162" t="s">
        <v>229</v>
      </c>
      <c r="AT336" s="162" t="s">
        <v>226</v>
      </c>
      <c r="AU336" s="162" t="s">
        <v>149</v>
      </c>
      <c r="AY336" s="14" t="s">
        <v>148</v>
      </c>
      <c r="BE336" s="90">
        <f>IF(N336="základní",J336,0)</f>
        <v>0</v>
      </c>
      <c r="BF336" s="90">
        <f>IF(N336="snížená",J336,0)</f>
        <v>0</v>
      </c>
      <c r="BG336" s="90">
        <f>IF(N336="zákl. přenesená",J336,0)</f>
        <v>0</v>
      </c>
      <c r="BH336" s="90">
        <f>IF(N336="sníž. přenesená",J336,0)</f>
        <v>0</v>
      </c>
      <c r="BI336" s="90">
        <f>IF(N336="nulová",J336,0)</f>
        <v>0</v>
      </c>
      <c r="BJ336" s="14" t="s">
        <v>83</v>
      </c>
      <c r="BK336" s="90">
        <f>ROUND(I336*H336,2)</f>
        <v>0</v>
      </c>
      <c r="BL336" s="14" t="s">
        <v>222</v>
      </c>
      <c r="BM336" s="162" t="s">
        <v>584</v>
      </c>
    </row>
    <row r="337" spans="2:47" s="1" customFormat="1" ht="12">
      <c r="B337" s="30"/>
      <c r="D337" s="163" t="s">
        <v>158</v>
      </c>
      <c r="F337" s="164" t="s">
        <v>583</v>
      </c>
      <c r="I337" s="126"/>
      <c r="L337" s="30"/>
      <c r="M337" s="165"/>
      <c r="T337" s="52"/>
      <c r="AT337" s="14" t="s">
        <v>158</v>
      </c>
      <c r="AU337" s="14" t="s">
        <v>149</v>
      </c>
    </row>
    <row r="338" spans="2:65" s="1" customFormat="1" ht="24.2" customHeight="1">
      <c r="B338" s="30"/>
      <c r="C338" s="173" t="s">
        <v>585</v>
      </c>
      <c r="D338" s="173" t="s">
        <v>226</v>
      </c>
      <c r="E338" s="174" t="s">
        <v>586</v>
      </c>
      <c r="F338" s="175" t="s">
        <v>587</v>
      </c>
      <c r="G338" s="176" t="s">
        <v>170</v>
      </c>
      <c r="H338" s="177">
        <v>1</v>
      </c>
      <c r="I338" s="178"/>
      <c r="J338" s="179">
        <f>ROUND(I338*H338,2)</f>
        <v>0</v>
      </c>
      <c r="K338" s="180"/>
      <c r="L338" s="181"/>
      <c r="M338" s="182" t="s">
        <v>1</v>
      </c>
      <c r="N338" s="183" t="s">
        <v>40</v>
      </c>
      <c r="P338" s="160">
        <f>O338*H338</f>
        <v>0</v>
      </c>
      <c r="Q338" s="160">
        <v>1E-05</v>
      </c>
      <c r="R338" s="160">
        <f>Q338*H338</f>
        <v>1E-05</v>
      </c>
      <c r="S338" s="160">
        <v>0</v>
      </c>
      <c r="T338" s="161">
        <f>S338*H338</f>
        <v>0</v>
      </c>
      <c r="AR338" s="162" t="s">
        <v>229</v>
      </c>
      <c r="AT338" s="162" t="s">
        <v>226</v>
      </c>
      <c r="AU338" s="162" t="s">
        <v>149</v>
      </c>
      <c r="AY338" s="14" t="s">
        <v>148</v>
      </c>
      <c r="BE338" s="90">
        <f>IF(N338="základní",J338,0)</f>
        <v>0</v>
      </c>
      <c r="BF338" s="90">
        <f>IF(N338="snížená",J338,0)</f>
        <v>0</v>
      </c>
      <c r="BG338" s="90">
        <f>IF(N338="zákl. přenesená",J338,0)</f>
        <v>0</v>
      </c>
      <c r="BH338" s="90">
        <f>IF(N338="sníž. přenesená",J338,0)</f>
        <v>0</v>
      </c>
      <c r="BI338" s="90">
        <f>IF(N338="nulová",J338,0)</f>
        <v>0</v>
      </c>
      <c r="BJ338" s="14" t="s">
        <v>83</v>
      </c>
      <c r="BK338" s="90">
        <f>ROUND(I338*H338,2)</f>
        <v>0</v>
      </c>
      <c r="BL338" s="14" t="s">
        <v>222</v>
      </c>
      <c r="BM338" s="162" t="s">
        <v>588</v>
      </c>
    </row>
    <row r="339" spans="2:47" s="1" customFormat="1" ht="12">
      <c r="B339" s="30"/>
      <c r="D339" s="163" t="s">
        <v>158</v>
      </c>
      <c r="F339" s="164" t="s">
        <v>587</v>
      </c>
      <c r="I339" s="126"/>
      <c r="L339" s="30"/>
      <c r="M339" s="165"/>
      <c r="T339" s="52"/>
      <c r="AT339" s="14" t="s">
        <v>158</v>
      </c>
      <c r="AU339" s="14" t="s">
        <v>149</v>
      </c>
    </row>
    <row r="340" spans="2:63" s="11" customFormat="1" ht="20.85" customHeight="1">
      <c r="B340" s="139"/>
      <c r="D340" s="140" t="s">
        <v>74</v>
      </c>
      <c r="E340" s="149" t="s">
        <v>589</v>
      </c>
      <c r="F340" s="149" t="s">
        <v>590</v>
      </c>
      <c r="I340" s="142"/>
      <c r="J340" s="150">
        <f>BK340</f>
        <v>0</v>
      </c>
      <c r="L340" s="139"/>
      <c r="M340" s="144"/>
      <c r="P340" s="145">
        <f>SUM(P341:P389)</f>
        <v>0</v>
      </c>
      <c r="R340" s="145">
        <f>SUM(R341:R389)</f>
        <v>0.06791</v>
      </c>
      <c r="T340" s="146">
        <f>SUM(T341:T389)</f>
        <v>0.048</v>
      </c>
      <c r="AR340" s="140" t="s">
        <v>83</v>
      </c>
      <c r="AT340" s="147" t="s">
        <v>74</v>
      </c>
      <c r="AU340" s="147" t="s">
        <v>85</v>
      </c>
      <c r="AY340" s="140" t="s">
        <v>148</v>
      </c>
      <c r="BK340" s="148">
        <f>SUM(BK341:BK389)</f>
        <v>0</v>
      </c>
    </row>
    <row r="341" spans="2:65" s="1" customFormat="1" ht="33" customHeight="1">
      <c r="B341" s="30"/>
      <c r="C341" s="151" t="s">
        <v>591</v>
      </c>
      <c r="D341" s="151" t="s">
        <v>152</v>
      </c>
      <c r="E341" s="152" t="s">
        <v>245</v>
      </c>
      <c r="F341" s="153" t="s">
        <v>246</v>
      </c>
      <c r="G341" s="154" t="s">
        <v>170</v>
      </c>
      <c r="H341" s="155">
        <v>2</v>
      </c>
      <c r="I341" s="156"/>
      <c r="J341" s="157">
        <f>ROUND(I341*H341,2)</f>
        <v>0</v>
      </c>
      <c r="K341" s="158"/>
      <c r="L341" s="30"/>
      <c r="M341" s="159" t="s">
        <v>1</v>
      </c>
      <c r="N341" s="124" t="s">
        <v>40</v>
      </c>
      <c r="P341" s="160">
        <f>O341*H341</f>
        <v>0</v>
      </c>
      <c r="Q341" s="160">
        <v>0</v>
      </c>
      <c r="R341" s="160">
        <f>Q341*H341</f>
        <v>0</v>
      </c>
      <c r="S341" s="160">
        <v>0</v>
      </c>
      <c r="T341" s="161">
        <f>S341*H341</f>
        <v>0</v>
      </c>
      <c r="AR341" s="162" t="s">
        <v>222</v>
      </c>
      <c r="AT341" s="162" t="s">
        <v>152</v>
      </c>
      <c r="AU341" s="162" t="s">
        <v>149</v>
      </c>
      <c r="AY341" s="14" t="s">
        <v>148</v>
      </c>
      <c r="BE341" s="90">
        <f>IF(N341="základní",J341,0)</f>
        <v>0</v>
      </c>
      <c r="BF341" s="90">
        <f>IF(N341="snížená",J341,0)</f>
        <v>0</v>
      </c>
      <c r="BG341" s="90">
        <f>IF(N341="zákl. přenesená",J341,0)</f>
        <v>0</v>
      </c>
      <c r="BH341" s="90">
        <f>IF(N341="sníž. přenesená",J341,0)</f>
        <v>0</v>
      </c>
      <c r="BI341" s="90">
        <f>IF(N341="nulová",J341,0)</f>
        <v>0</v>
      </c>
      <c r="BJ341" s="14" t="s">
        <v>83</v>
      </c>
      <c r="BK341" s="90">
        <f>ROUND(I341*H341,2)</f>
        <v>0</v>
      </c>
      <c r="BL341" s="14" t="s">
        <v>222</v>
      </c>
      <c r="BM341" s="162" t="s">
        <v>592</v>
      </c>
    </row>
    <row r="342" spans="2:47" s="1" customFormat="1" ht="19.5">
      <c r="B342" s="30"/>
      <c r="D342" s="163" t="s">
        <v>158</v>
      </c>
      <c r="F342" s="164" t="s">
        <v>246</v>
      </c>
      <c r="I342" s="126"/>
      <c r="L342" s="30"/>
      <c r="M342" s="165"/>
      <c r="T342" s="52"/>
      <c r="AT342" s="14" t="s">
        <v>158</v>
      </c>
      <c r="AU342" s="14" t="s">
        <v>149</v>
      </c>
    </row>
    <row r="343" spans="2:65" s="1" customFormat="1" ht="24.2" customHeight="1">
      <c r="B343" s="30"/>
      <c r="C343" s="173" t="s">
        <v>593</v>
      </c>
      <c r="D343" s="173" t="s">
        <v>226</v>
      </c>
      <c r="E343" s="174" t="s">
        <v>594</v>
      </c>
      <c r="F343" s="175" t="s">
        <v>595</v>
      </c>
      <c r="G343" s="176" t="s">
        <v>170</v>
      </c>
      <c r="H343" s="177">
        <v>2</v>
      </c>
      <c r="I343" s="178"/>
      <c r="J343" s="179">
        <f>ROUND(I343*H343,2)</f>
        <v>0</v>
      </c>
      <c r="K343" s="180"/>
      <c r="L343" s="181"/>
      <c r="M343" s="182" t="s">
        <v>1</v>
      </c>
      <c r="N343" s="183" t="s">
        <v>40</v>
      </c>
      <c r="P343" s="160">
        <f>O343*H343</f>
        <v>0</v>
      </c>
      <c r="Q343" s="160">
        <v>0</v>
      </c>
      <c r="R343" s="160">
        <f>Q343*H343</f>
        <v>0</v>
      </c>
      <c r="S343" s="160">
        <v>0</v>
      </c>
      <c r="T343" s="161">
        <f>S343*H343</f>
        <v>0</v>
      </c>
      <c r="AR343" s="162" t="s">
        <v>229</v>
      </c>
      <c r="AT343" s="162" t="s">
        <v>226</v>
      </c>
      <c r="AU343" s="162" t="s">
        <v>149</v>
      </c>
      <c r="AY343" s="14" t="s">
        <v>148</v>
      </c>
      <c r="BE343" s="90">
        <f>IF(N343="základní",J343,0)</f>
        <v>0</v>
      </c>
      <c r="BF343" s="90">
        <f>IF(N343="snížená",J343,0)</f>
        <v>0</v>
      </c>
      <c r="BG343" s="90">
        <f>IF(N343="zákl. přenesená",J343,0)</f>
        <v>0</v>
      </c>
      <c r="BH343" s="90">
        <f>IF(N343="sníž. přenesená",J343,0)</f>
        <v>0</v>
      </c>
      <c r="BI343" s="90">
        <f>IF(N343="nulová",J343,0)</f>
        <v>0</v>
      </c>
      <c r="BJ343" s="14" t="s">
        <v>83</v>
      </c>
      <c r="BK343" s="90">
        <f>ROUND(I343*H343,2)</f>
        <v>0</v>
      </c>
      <c r="BL343" s="14" t="s">
        <v>222</v>
      </c>
      <c r="BM343" s="162" t="s">
        <v>596</v>
      </c>
    </row>
    <row r="344" spans="2:47" s="1" customFormat="1" ht="19.5">
      <c r="B344" s="30"/>
      <c r="D344" s="163" t="s">
        <v>158</v>
      </c>
      <c r="F344" s="164" t="s">
        <v>595</v>
      </c>
      <c r="I344" s="126"/>
      <c r="L344" s="30"/>
      <c r="M344" s="165"/>
      <c r="T344" s="52"/>
      <c r="AT344" s="14" t="s">
        <v>158</v>
      </c>
      <c r="AU344" s="14" t="s">
        <v>149</v>
      </c>
    </row>
    <row r="345" spans="2:65" s="1" customFormat="1" ht="33" customHeight="1">
      <c r="B345" s="30"/>
      <c r="C345" s="151" t="s">
        <v>597</v>
      </c>
      <c r="D345" s="151" t="s">
        <v>152</v>
      </c>
      <c r="E345" s="152" t="s">
        <v>598</v>
      </c>
      <c r="F345" s="153" t="s">
        <v>599</v>
      </c>
      <c r="G345" s="154" t="s">
        <v>170</v>
      </c>
      <c r="H345" s="155">
        <v>14</v>
      </c>
      <c r="I345" s="156"/>
      <c r="J345" s="157">
        <f>ROUND(I345*H345,2)</f>
        <v>0</v>
      </c>
      <c r="K345" s="158"/>
      <c r="L345" s="30"/>
      <c r="M345" s="159" t="s">
        <v>1</v>
      </c>
      <c r="N345" s="124" t="s">
        <v>40</v>
      </c>
      <c r="P345" s="160">
        <f>O345*H345</f>
        <v>0</v>
      </c>
      <c r="Q345" s="160">
        <v>0</v>
      </c>
      <c r="R345" s="160">
        <f>Q345*H345</f>
        <v>0</v>
      </c>
      <c r="S345" s="160">
        <v>0</v>
      </c>
      <c r="T345" s="161">
        <f>S345*H345</f>
        <v>0</v>
      </c>
      <c r="AR345" s="162" t="s">
        <v>222</v>
      </c>
      <c r="AT345" s="162" t="s">
        <v>152</v>
      </c>
      <c r="AU345" s="162" t="s">
        <v>149</v>
      </c>
      <c r="AY345" s="14" t="s">
        <v>148</v>
      </c>
      <c r="BE345" s="90">
        <f>IF(N345="základní",J345,0)</f>
        <v>0</v>
      </c>
      <c r="BF345" s="90">
        <f>IF(N345="snížená",J345,0)</f>
        <v>0</v>
      </c>
      <c r="BG345" s="90">
        <f>IF(N345="zákl. přenesená",J345,0)</f>
        <v>0</v>
      </c>
      <c r="BH345" s="90">
        <f>IF(N345="sníž. přenesená",J345,0)</f>
        <v>0</v>
      </c>
      <c r="BI345" s="90">
        <f>IF(N345="nulová",J345,0)</f>
        <v>0</v>
      </c>
      <c r="BJ345" s="14" t="s">
        <v>83</v>
      </c>
      <c r="BK345" s="90">
        <f>ROUND(I345*H345,2)</f>
        <v>0</v>
      </c>
      <c r="BL345" s="14" t="s">
        <v>222</v>
      </c>
      <c r="BM345" s="162" t="s">
        <v>600</v>
      </c>
    </row>
    <row r="346" spans="2:47" s="1" customFormat="1" ht="48.75">
      <c r="B346" s="30"/>
      <c r="D346" s="163" t="s">
        <v>158</v>
      </c>
      <c r="F346" s="164" t="s">
        <v>601</v>
      </c>
      <c r="I346" s="126"/>
      <c r="L346" s="30"/>
      <c r="M346" s="165"/>
      <c r="T346" s="52"/>
      <c r="AT346" s="14" t="s">
        <v>158</v>
      </c>
      <c r="AU346" s="14" t="s">
        <v>149</v>
      </c>
    </row>
    <row r="347" spans="2:65" s="1" customFormat="1" ht="76.35" customHeight="1">
      <c r="B347" s="30"/>
      <c r="C347" s="173" t="s">
        <v>602</v>
      </c>
      <c r="D347" s="173" t="s">
        <v>226</v>
      </c>
      <c r="E347" s="174" t="s">
        <v>603</v>
      </c>
      <c r="F347" s="175" t="s">
        <v>604</v>
      </c>
      <c r="G347" s="176" t="s">
        <v>170</v>
      </c>
      <c r="H347" s="177">
        <v>2</v>
      </c>
      <c r="I347" s="178"/>
      <c r="J347" s="179">
        <f>ROUND(I347*H347,2)</f>
        <v>0</v>
      </c>
      <c r="K347" s="180"/>
      <c r="L347" s="181"/>
      <c r="M347" s="182" t="s">
        <v>1</v>
      </c>
      <c r="N347" s="183" t="s">
        <v>40</v>
      </c>
      <c r="P347" s="160">
        <f>O347*H347</f>
        <v>0</v>
      </c>
      <c r="Q347" s="160">
        <v>0.00255</v>
      </c>
      <c r="R347" s="160">
        <f>Q347*H347</f>
        <v>0.0051</v>
      </c>
      <c r="S347" s="160">
        <v>0</v>
      </c>
      <c r="T347" s="161">
        <f>S347*H347</f>
        <v>0</v>
      </c>
      <c r="AR347" s="162" t="s">
        <v>229</v>
      </c>
      <c r="AT347" s="162" t="s">
        <v>226</v>
      </c>
      <c r="AU347" s="162" t="s">
        <v>149</v>
      </c>
      <c r="AY347" s="14" t="s">
        <v>148</v>
      </c>
      <c r="BE347" s="90">
        <f>IF(N347="základní",J347,0)</f>
        <v>0</v>
      </c>
      <c r="BF347" s="90">
        <f>IF(N347="snížená",J347,0)</f>
        <v>0</v>
      </c>
      <c r="BG347" s="90">
        <f>IF(N347="zákl. přenesená",J347,0)</f>
        <v>0</v>
      </c>
      <c r="BH347" s="90">
        <f>IF(N347="sníž. přenesená",J347,0)</f>
        <v>0</v>
      </c>
      <c r="BI347" s="90">
        <f>IF(N347="nulová",J347,0)</f>
        <v>0</v>
      </c>
      <c r="BJ347" s="14" t="s">
        <v>83</v>
      </c>
      <c r="BK347" s="90">
        <f>ROUND(I347*H347,2)</f>
        <v>0</v>
      </c>
      <c r="BL347" s="14" t="s">
        <v>222</v>
      </c>
      <c r="BM347" s="162" t="s">
        <v>605</v>
      </c>
    </row>
    <row r="348" spans="2:47" s="1" customFormat="1" ht="78">
      <c r="B348" s="30"/>
      <c r="D348" s="163" t="s">
        <v>158</v>
      </c>
      <c r="F348" s="164" t="s">
        <v>606</v>
      </c>
      <c r="I348" s="126"/>
      <c r="L348" s="30"/>
      <c r="M348" s="165"/>
      <c r="T348" s="52"/>
      <c r="AT348" s="14" t="s">
        <v>158</v>
      </c>
      <c r="AU348" s="14" t="s">
        <v>149</v>
      </c>
    </row>
    <row r="349" spans="2:65" s="1" customFormat="1" ht="66.75" customHeight="1">
      <c r="B349" s="30"/>
      <c r="C349" s="173" t="s">
        <v>607</v>
      </c>
      <c r="D349" s="173" t="s">
        <v>226</v>
      </c>
      <c r="E349" s="174" t="s">
        <v>608</v>
      </c>
      <c r="F349" s="175" t="s">
        <v>609</v>
      </c>
      <c r="G349" s="176" t="s">
        <v>170</v>
      </c>
      <c r="H349" s="177">
        <v>12</v>
      </c>
      <c r="I349" s="178"/>
      <c r="J349" s="179">
        <f>ROUND(I349*H349,2)</f>
        <v>0</v>
      </c>
      <c r="K349" s="180"/>
      <c r="L349" s="181"/>
      <c r="M349" s="182" t="s">
        <v>1</v>
      </c>
      <c r="N349" s="183" t="s">
        <v>40</v>
      </c>
      <c r="P349" s="160">
        <f>O349*H349</f>
        <v>0</v>
      </c>
      <c r="Q349" s="160">
        <v>0.00255</v>
      </c>
      <c r="R349" s="160">
        <f>Q349*H349</f>
        <v>0.030600000000000002</v>
      </c>
      <c r="S349" s="160">
        <v>0</v>
      </c>
      <c r="T349" s="161">
        <f>S349*H349</f>
        <v>0</v>
      </c>
      <c r="AR349" s="162" t="s">
        <v>229</v>
      </c>
      <c r="AT349" s="162" t="s">
        <v>226</v>
      </c>
      <c r="AU349" s="162" t="s">
        <v>149</v>
      </c>
      <c r="AY349" s="14" t="s">
        <v>148</v>
      </c>
      <c r="BE349" s="90">
        <f>IF(N349="základní",J349,0)</f>
        <v>0</v>
      </c>
      <c r="BF349" s="90">
        <f>IF(N349="snížená",J349,0)</f>
        <v>0</v>
      </c>
      <c r="BG349" s="90">
        <f>IF(N349="zákl. přenesená",J349,0)</f>
        <v>0</v>
      </c>
      <c r="BH349" s="90">
        <f>IF(N349="sníž. přenesená",J349,0)</f>
        <v>0</v>
      </c>
      <c r="BI349" s="90">
        <f>IF(N349="nulová",J349,0)</f>
        <v>0</v>
      </c>
      <c r="BJ349" s="14" t="s">
        <v>83</v>
      </c>
      <c r="BK349" s="90">
        <f>ROUND(I349*H349,2)</f>
        <v>0</v>
      </c>
      <c r="BL349" s="14" t="s">
        <v>222</v>
      </c>
      <c r="BM349" s="162" t="s">
        <v>610</v>
      </c>
    </row>
    <row r="350" spans="2:47" s="1" customFormat="1" ht="107.25">
      <c r="B350" s="30"/>
      <c r="D350" s="163" t="s">
        <v>158</v>
      </c>
      <c r="F350" s="164" t="s">
        <v>611</v>
      </c>
      <c r="I350" s="126"/>
      <c r="L350" s="30"/>
      <c r="M350" s="165"/>
      <c r="T350" s="52"/>
      <c r="AT350" s="14" t="s">
        <v>158</v>
      </c>
      <c r="AU350" s="14" t="s">
        <v>149</v>
      </c>
    </row>
    <row r="351" spans="2:65" s="1" customFormat="1" ht="24.2" customHeight="1">
      <c r="B351" s="30"/>
      <c r="C351" s="151" t="s">
        <v>612</v>
      </c>
      <c r="D351" s="151" t="s">
        <v>152</v>
      </c>
      <c r="E351" s="152" t="s">
        <v>613</v>
      </c>
      <c r="F351" s="153" t="s">
        <v>614</v>
      </c>
      <c r="G351" s="154" t="s">
        <v>170</v>
      </c>
      <c r="H351" s="155">
        <v>1</v>
      </c>
      <c r="I351" s="156"/>
      <c r="J351" s="157">
        <f>ROUND(I351*H351,2)</f>
        <v>0</v>
      </c>
      <c r="K351" s="158"/>
      <c r="L351" s="30"/>
      <c r="M351" s="159" t="s">
        <v>1</v>
      </c>
      <c r="N351" s="124" t="s">
        <v>40</v>
      </c>
      <c r="P351" s="160">
        <f>O351*H351</f>
        <v>0</v>
      </c>
      <c r="Q351" s="160">
        <v>0</v>
      </c>
      <c r="R351" s="160">
        <f>Q351*H351</f>
        <v>0</v>
      </c>
      <c r="S351" s="160">
        <v>0</v>
      </c>
      <c r="T351" s="161">
        <f>S351*H351</f>
        <v>0</v>
      </c>
      <c r="AR351" s="162" t="s">
        <v>222</v>
      </c>
      <c r="AT351" s="162" t="s">
        <v>152</v>
      </c>
      <c r="AU351" s="162" t="s">
        <v>149</v>
      </c>
      <c r="AY351" s="14" t="s">
        <v>148</v>
      </c>
      <c r="BE351" s="90">
        <f>IF(N351="základní",J351,0)</f>
        <v>0</v>
      </c>
      <c r="BF351" s="90">
        <f>IF(N351="snížená",J351,0)</f>
        <v>0</v>
      </c>
      <c r="BG351" s="90">
        <f>IF(N351="zákl. přenesená",J351,0)</f>
        <v>0</v>
      </c>
      <c r="BH351" s="90">
        <f>IF(N351="sníž. přenesená",J351,0)</f>
        <v>0</v>
      </c>
      <c r="BI351" s="90">
        <f>IF(N351="nulová",J351,0)</f>
        <v>0</v>
      </c>
      <c r="BJ351" s="14" t="s">
        <v>83</v>
      </c>
      <c r="BK351" s="90">
        <f>ROUND(I351*H351,2)</f>
        <v>0</v>
      </c>
      <c r="BL351" s="14" t="s">
        <v>222</v>
      </c>
      <c r="BM351" s="162" t="s">
        <v>615</v>
      </c>
    </row>
    <row r="352" spans="2:47" s="1" customFormat="1" ht="29.25">
      <c r="B352" s="30"/>
      <c r="D352" s="163" t="s">
        <v>158</v>
      </c>
      <c r="F352" s="164" t="s">
        <v>616</v>
      </c>
      <c r="I352" s="126"/>
      <c r="L352" s="30"/>
      <c r="M352" s="165"/>
      <c r="T352" s="52"/>
      <c r="AT352" s="14" t="s">
        <v>158</v>
      </c>
      <c r="AU352" s="14" t="s">
        <v>149</v>
      </c>
    </row>
    <row r="353" spans="2:65" s="1" customFormat="1" ht="21.75" customHeight="1">
      <c r="B353" s="30"/>
      <c r="C353" s="173" t="s">
        <v>617</v>
      </c>
      <c r="D353" s="173" t="s">
        <v>226</v>
      </c>
      <c r="E353" s="174" t="s">
        <v>618</v>
      </c>
      <c r="F353" s="175" t="s">
        <v>619</v>
      </c>
      <c r="G353" s="176" t="s">
        <v>170</v>
      </c>
      <c r="H353" s="177">
        <v>1</v>
      </c>
      <c r="I353" s="178"/>
      <c r="J353" s="179">
        <f>ROUND(I353*H353,2)</f>
        <v>0</v>
      </c>
      <c r="K353" s="180"/>
      <c r="L353" s="181"/>
      <c r="M353" s="182" t="s">
        <v>1</v>
      </c>
      <c r="N353" s="183" t="s">
        <v>40</v>
      </c>
      <c r="P353" s="160">
        <f>O353*H353</f>
        <v>0</v>
      </c>
      <c r="Q353" s="160">
        <v>4E-05</v>
      </c>
      <c r="R353" s="160">
        <f>Q353*H353</f>
        <v>4E-05</v>
      </c>
      <c r="S353" s="160">
        <v>0</v>
      </c>
      <c r="T353" s="161">
        <f>S353*H353</f>
        <v>0</v>
      </c>
      <c r="AR353" s="162" t="s">
        <v>229</v>
      </c>
      <c r="AT353" s="162" t="s">
        <v>226</v>
      </c>
      <c r="AU353" s="162" t="s">
        <v>149</v>
      </c>
      <c r="AY353" s="14" t="s">
        <v>148</v>
      </c>
      <c r="BE353" s="90">
        <f>IF(N353="základní",J353,0)</f>
        <v>0</v>
      </c>
      <c r="BF353" s="90">
        <f>IF(N353="snížená",J353,0)</f>
        <v>0</v>
      </c>
      <c r="BG353" s="90">
        <f>IF(N353="zákl. přenesená",J353,0)</f>
        <v>0</v>
      </c>
      <c r="BH353" s="90">
        <f>IF(N353="sníž. přenesená",J353,0)</f>
        <v>0</v>
      </c>
      <c r="BI353" s="90">
        <f>IF(N353="nulová",J353,0)</f>
        <v>0</v>
      </c>
      <c r="BJ353" s="14" t="s">
        <v>83</v>
      </c>
      <c r="BK353" s="90">
        <f>ROUND(I353*H353,2)</f>
        <v>0</v>
      </c>
      <c r="BL353" s="14" t="s">
        <v>222</v>
      </c>
      <c r="BM353" s="162" t="s">
        <v>620</v>
      </c>
    </row>
    <row r="354" spans="2:47" s="1" customFormat="1" ht="12">
      <c r="B354" s="30"/>
      <c r="D354" s="163" t="s">
        <v>158</v>
      </c>
      <c r="F354" s="164" t="s">
        <v>619</v>
      </c>
      <c r="I354" s="126"/>
      <c r="L354" s="30"/>
      <c r="M354" s="165"/>
      <c r="T354" s="52"/>
      <c r="AT354" s="14" t="s">
        <v>158</v>
      </c>
      <c r="AU354" s="14" t="s">
        <v>149</v>
      </c>
    </row>
    <row r="355" spans="2:65" s="1" customFormat="1" ht="24.2" customHeight="1">
      <c r="B355" s="30"/>
      <c r="C355" s="151" t="s">
        <v>621</v>
      </c>
      <c r="D355" s="151" t="s">
        <v>152</v>
      </c>
      <c r="E355" s="152" t="s">
        <v>622</v>
      </c>
      <c r="F355" s="153" t="s">
        <v>623</v>
      </c>
      <c r="G355" s="154" t="s">
        <v>170</v>
      </c>
      <c r="H355" s="155">
        <v>1</v>
      </c>
      <c r="I355" s="156"/>
      <c r="J355" s="157">
        <f>ROUND(I355*H355,2)</f>
        <v>0</v>
      </c>
      <c r="K355" s="158"/>
      <c r="L355" s="30"/>
      <c r="M355" s="159" t="s">
        <v>1</v>
      </c>
      <c r="N355" s="124" t="s">
        <v>40</v>
      </c>
      <c r="P355" s="160">
        <f>O355*H355</f>
        <v>0</v>
      </c>
      <c r="Q355" s="160">
        <v>0</v>
      </c>
      <c r="R355" s="160">
        <f>Q355*H355</f>
        <v>0</v>
      </c>
      <c r="S355" s="160">
        <v>0</v>
      </c>
      <c r="T355" s="161">
        <f>S355*H355</f>
        <v>0</v>
      </c>
      <c r="AR355" s="162" t="s">
        <v>222</v>
      </c>
      <c r="AT355" s="162" t="s">
        <v>152</v>
      </c>
      <c r="AU355" s="162" t="s">
        <v>149</v>
      </c>
      <c r="AY355" s="14" t="s">
        <v>148</v>
      </c>
      <c r="BE355" s="90">
        <f>IF(N355="základní",J355,0)</f>
        <v>0</v>
      </c>
      <c r="BF355" s="90">
        <f>IF(N355="snížená",J355,0)</f>
        <v>0</v>
      </c>
      <c r="BG355" s="90">
        <f>IF(N355="zákl. přenesená",J355,0)</f>
        <v>0</v>
      </c>
      <c r="BH355" s="90">
        <f>IF(N355="sníž. přenesená",J355,0)</f>
        <v>0</v>
      </c>
      <c r="BI355" s="90">
        <f>IF(N355="nulová",J355,0)</f>
        <v>0</v>
      </c>
      <c r="BJ355" s="14" t="s">
        <v>83</v>
      </c>
      <c r="BK355" s="90">
        <f>ROUND(I355*H355,2)</f>
        <v>0</v>
      </c>
      <c r="BL355" s="14" t="s">
        <v>222</v>
      </c>
      <c r="BM355" s="162" t="s">
        <v>624</v>
      </c>
    </row>
    <row r="356" spans="2:47" s="1" customFormat="1" ht="29.25">
      <c r="B356" s="30"/>
      <c r="D356" s="163" t="s">
        <v>158</v>
      </c>
      <c r="F356" s="164" t="s">
        <v>625</v>
      </c>
      <c r="I356" s="126"/>
      <c r="L356" s="30"/>
      <c r="M356" s="165"/>
      <c r="T356" s="52"/>
      <c r="AT356" s="14" t="s">
        <v>158</v>
      </c>
      <c r="AU356" s="14" t="s">
        <v>149</v>
      </c>
    </row>
    <row r="357" spans="2:65" s="1" customFormat="1" ht="21.75" customHeight="1">
      <c r="B357" s="30"/>
      <c r="C357" s="173" t="s">
        <v>626</v>
      </c>
      <c r="D357" s="173" t="s">
        <v>226</v>
      </c>
      <c r="E357" s="174" t="s">
        <v>627</v>
      </c>
      <c r="F357" s="175" t="s">
        <v>628</v>
      </c>
      <c r="G357" s="176" t="s">
        <v>170</v>
      </c>
      <c r="H357" s="177">
        <v>1</v>
      </c>
      <c r="I357" s="178"/>
      <c r="J357" s="179">
        <f>ROUND(I357*H357,2)</f>
        <v>0</v>
      </c>
      <c r="K357" s="180"/>
      <c r="L357" s="181"/>
      <c r="M357" s="182" t="s">
        <v>1</v>
      </c>
      <c r="N357" s="183" t="s">
        <v>40</v>
      </c>
      <c r="P357" s="160">
        <f>O357*H357</f>
        <v>0</v>
      </c>
      <c r="Q357" s="160">
        <v>4E-05</v>
      </c>
      <c r="R357" s="160">
        <f>Q357*H357</f>
        <v>4E-05</v>
      </c>
      <c r="S357" s="160">
        <v>0</v>
      </c>
      <c r="T357" s="161">
        <f>S357*H357</f>
        <v>0</v>
      </c>
      <c r="AR357" s="162" t="s">
        <v>229</v>
      </c>
      <c r="AT357" s="162" t="s">
        <v>226</v>
      </c>
      <c r="AU357" s="162" t="s">
        <v>149</v>
      </c>
      <c r="AY357" s="14" t="s">
        <v>148</v>
      </c>
      <c r="BE357" s="90">
        <f>IF(N357="základní",J357,0)</f>
        <v>0</v>
      </c>
      <c r="BF357" s="90">
        <f>IF(N357="snížená",J357,0)</f>
        <v>0</v>
      </c>
      <c r="BG357" s="90">
        <f>IF(N357="zákl. přenesená",J357,0)</f>
        <v>0</v>
      </c>
      <c r="BH357" s="90">
        <f>IF(N357="sníž. přenesená",J357,0)</f>
        <v>0</v>
      </c>
      <c r="BI357" s="90">
        <f>IF(N357="nulová",J357,0)</f>
        <v>0</v>
      </c>
      <c r="BJ357" s="14" t="s">
        <v>83</v>
      </c>
      <c r="BK357" s="90">
        <f>ROUND(I357*H357,2)</f>
        <v>0</v>
      </c>
      <c r="BL357" s="14" t="s">
        <v>222</v>
      </c>
      <c r="BM357" s="162" t="s">
        <v>629</v>
      </c>
    </row>
    <row r="358" spans="2:47" s="1" customFormat="1" ht="12">
      <c r="B358" s="30"/>
      <c r="D358" s="163" t="s">
        <v>158</v>
      </c>
      <c r="F358" s="164" t="s">
        <v>628</v>
      </c>
      <c r="I358" s="126"/>
      <c r="L358" s="30"/>
      <c r="M358" s="165"/>
      <c r="T358" s="52"/>
      <c r="AT358" s="14" t="s">
        <v>158</v>
      </c>
      <c r="AU358" s="14" t="s">
        <v>149</v>
      </c>
    </row>
    <row r="359" spans="2:65" s="1" customFormat="1" ht="33" customHeight="1">
      <c r="B359" s="30"/>
      <c r="C359" s="151" t="s">
        <v>630</v>
      </c>
      <c r="D359" s="151" t="s">
        <v>152</v>
      </c>
      <c r="E359" s="152" t="s">
        <v>631</v>
      </c>
      <c r="F359" s="153" t="s">
        <v>632</v>
      </c>
      <c r="G359" s="154" t="s">
        <v>170</v>
      </c>
      <c r="H359" s="155">
        <v>3</v>
      </c>
      <c r="I359" s="156"/>
      <c r="J359" s="157">
        <f>ROUND(I359*H359,2)</f>
        <v>0</v>
      </c>
      <c r="K359" s="158"/>
      <c r="L359" s="30"/>
      <c r="M359" s="159" t="s">
        <v>1</v>
      </c>
      <c r="N359" s="124" t="s">
        <v>40</v>
      </c>
      <c r="P359" s="160">
        <f>O359*H359</f>
        <v>0</v>
      </c>
      <c r="Q359" s="160">
        <v>0</v>
      </c>
      <c r="R359" s="160">
        <f>Q359*H359</f>
        <v>0</v>
      </c>
      <c r="S359" s="160">
        <v>0</v>
      </c>
      <c r="T359" s="161">
        <f>S359*H359</f>
        <v>0</v>
      </c>
      <c r="AR359" s="162" t="s">
        <v>222</v>
      </c>
      <c r="AT359" s="162" t="s">
        <v>152</v>
      </c>
      <c r="AU359" s="162" t="s">
        <v>149</v>
      </c>
      <c r="AY359" s="14" t="s">
        <v>148</v>
      </c>
      <c r="BE359" s="90">
        <f>IF(N359="základní",J359,0)</f>
        <v>0</v>
      </c>
      <c r="BF359" s="90">
        <f>IF(N359="snížená",J359,0)</f>
        <v>0</v>
      </c>
      <c r="BG359" s="90">
        <f>IF(N359="zákl. přenesená",J359,0)</f>
        <v>0</v>
      </c>
      <c r="BH359" s="90">
        <f>IF(N359="sníž. přenesená",J359,0)</f>
        <v>0</v>
      </c>
      <c r="BI359" s="90">
        <f>IF(N359="nulová",J359,0)</f>
        <v>0</v>
      </c>
      <c r="BJ359" s="14" t="s">
        <v>83</v>
      </c>
      <c r="BK359" s="90">
        <f>ROUND(I359*H359,2)</f>
        <v>0</v>
      </c>
      <c r="BL359" s="14" t="s">
        <v>222</v>
      </c>
      <c r="BM359" s="162" t="s">
        <v>633</v>
      </c>
    </row>
    <row r="360" spans="2:47" s="1" customFormat="1" ht="29.25">
      <c r="B360" s="30"/>
      <c r="D360" s="163" t="s">
        <v>158</v>
      </c>
      <c r="F360" s="164" t="s">
        <v>634</v>
      </c>
      <c r="I360" s="126"/>
      <c r="L360" s="30"/>
      <c r="M360" s="165"/>
      <c r="T360" s="52"/>
      <c r="AT360" s="14" t="s">
        <v>158</v>
      </c>
      <c r="AU360" s="14" t="s">
        <v>149</v>
      </c>
    </row>
    <row r="361" spans="2:65" s="1" customFormat="1" ht="24.2" customHeight="1">
      <c r="B361" s="30"/>
      <c r="C361" s="173" t="s">
        <v>635</v>
      </c>
      <c r="D361" s="173" t="s">
        <v>226</v>
      </c>
      <c r="E361" s="174" t="s">
        <v>636</v>
      </c>
      <c r="F361" s="175" t="s">
        <v>637</v>
      </c>
      <c r="G361" s="176" t="s">
        <v>170</v>
      </c>
      <c r="H361" s="177">
        <v>3</v>
      </c>
      <c r="I361" s="178"/>
      <c r="J361" s="179">
        <f>ROUND(I361*H361,2)</f>
        <v>0</v>
      </c>
      <c r="K361" s="180"/>
      <c r="L361" s="181"/>
      <c r="M361" s="182" t="s">
        <v>1</v>
      </c>
      <c r="N361" s="183" t="s">
        <v>40</v>
      </c>
      <c r="P361" s="160">
        <f>O361*H361</f>
        <v>0</v>
      </c>
      <c r="Q361" s="160">
        <v>5E-05</v>
      </c>
      <c r="R361" s="160">
        <f>Q361*H361</f>
        <v>0.00015000000000000001</v>
      </c>
      <c r="S361" s="160">
        <v>0</v>
      </c>
      <c r="T361" s="161">
        <f>S361*H361</f>
        <v>0</v>
      </c>
      <c r="AR361" s="162" t="s">
        <v>229</v>
      </c>
      <c r="AT361" s="162" t="s">
        <v>226</v>
      </c>
      <c r="AU361" s="162" t="s">
        <v>149</v>
      </c>
      <c r="AY361" s="14" t="s">
        <v>148</v>
      </c>
      <c r="BE361" s="90">
        <f>IF(N361="základní",J361,0)</f>
        <v>0</v>
      </c>
      <c r="BF361" s="90">
        <f>IF(N361="snížená",J361,0)</f>
        <v>0</v>
      </c>
      <c r="BG361" s="90">
        <f>IF(N361="zákl. přenesená",J361,0)</f>
        <v>0</v>
      </c>
      <c r="BH361" s="90">
        <f>IF(N361="sníž. přenesená",J361,0)</f>
        <v>0</v>
      </c>
      <c r="BI361" s="90">
        <f>IF(N361="nulová",J361,0)</f>
        <v>0</v>
      </c>
      <c r="BJ361" s="14" t="s">
        <v>83</v>
      </c>
      <c r="BK361" s="90">
        <f>ROUND(I361*H361,2)</f>
        <v>0</v>
      </c>
      <c r="BL361" s="14" t="s">
        <v>222</v>
      </c>
      <c r="BM361" s="162" t="s">
        <v>638</v>
      </c>
    </row>
    <row r="362" spans="2:47" s="1" customFormat="1" ht="19.5">
      <c r="B362" s="30"/>
      <c r="D362" s="163" t="s">
        <v>158</v>
      </c>
      <c r="F362" s="164" t="s">
        <v>637</v>
      </c>
      <c r="I362" s="126"/>
      <c r="L362" s="30"/>
      <c r="M362" s="165"/>
      <c r="T362" s="52"/>
      <c r="AT362" s="14" t="s">
        <v>158</v>
      </c>
      <c r="AU362" s="14" t="s">
        <v>149</v>
      </c>
    </row>
    <row r="363" spans="2:65" s="1" customFormat="1" ht="24.2" customHeight="1">
      <c r="B363" s="30"/>
      <c r="C363" s="173" t="s">
        <v>639</v>
      </c>
      <c r="D363" s="173" t="s">
        <v>226</v>
      </c>
      <c r="E363" s="174" t="s">
        <v>352</v>
      </c>
      <c r="F363" s="175" t="s">
        <v>353</v>
      </c>
      <c r="G363" s="176" t="s">
        <v>170</v>
      </c>
      <c r="H363" s="177">
        <v>3</v>
      </c>
      <c r="I363" s="178"/>
      <c r="J363" s="179">
        <f>ROUND(I363*H363,2)</f>
        <v>0</v>
      </c>
      <c r="K363" s="180"/>
      <c r="L363" s="181"/>
      <c r="M363" s="182" t="s">
        <v>1</v>
      </c>
      <c r="N363" s="183" t="s">
        <v>40</v>
      </c>
      <c r="P363" s="160">
        <f>O363*H363</f>
        <v>0</v>
      </c>
      <c r="Q363" s="160">
        <v>1E-05</v>
      </c>
      <c r="R363" s="160">
        <f>Q363*H363</f>
        <v>3.0000000000000004E-05</v>
      </c>
      <c r="S363" s="160">
        <v>0</v>
      </c>
      <c r="T363" s="161">
        <f>S363*H363</f>
        <v>0</v>
      </c>
      <c r="AR363" s="162" t="s">
        <v>229</v>
      </c>
      <c r="AT363" s="162" t="s">
        <v>226</v>
      </c>
      <c r="AU363" s="162" t="s">
        <v>149</v>
      </c>
      <c r="AY363" s="14" t="s">
        <v>148</v>
      </c>
      <c r="BE363" s="90">
        <f>IF(N363="základní",J363,0)</f>
        <v>0</v>
      </c>
      <c r="BF363" s="90">
        <f>IF(N363="snížená",J363,0)</f>
        <v>0</v>
      </c>
      <c r="BG363" s="90">
        <f>IF(N363="zákl. přenesená",J363,0)</f>
        <v>0</v>
      </c>
      <c r="BH363" s="90">
        <f>IF(N363="sníž. přenesená",J363,0)</f>
        <v>0</v>
      </c>
      <c r="BI363" s="90">
        <f>IF(N363="nulová",J363,0)</f>
        <v>0</v>
      </c>
      <c r="BJ363" s="14" t="s">
        <v>83</v>
      </c>
      <c r="BK363" s="90">
        <f>ROUND(I363*H363,2)</f>
        <v>0</v>
      </c>
      <c r="BL363" s="14" t="s">
        <v>222</v>
      </c>
      <c r="BM363" s="162" t="s">
        <v>640</v>
      </c>
    </row>
    <row r="364" spans="2:47" s="1" customFormat="1" ht="12">
      <c r="B364" s="30"/>
      <c r="D364" s="163" t="s">
        <v>158</v>
      </c>
      <c r="F364" s="164" t="s">
        <v>353</v>
      </c>
      <c r="I364" s="126"/>
      <c r="L364" s="30"/>
      <c r="M364" s="165"/>
      <c r="T364" s="52"/>
      <c r="AT364" s="14" t="s">
        <v>158</v>
      </c>
      <c r="AU364" s="14" t="s">
        <v>149</v>
      </c>
    </row>
    <row r="365" spans="2:65" s="1" customFormat="1" ht="24.2" customHeight="1">
      <c r="B365" s="30"/>
      <c r="C365" s="173" t="s">
        <v>641</v>
      </c>
      <c r="D365" s="173" t="s">
        <v>226</v>
      </c>
      <c r="E365" s="174" t="s">
        <v>642</v>
      </c>
      <c r="F365" s="175" t="s">
        <v>643</v>
      </c>
      <c r="G365" s="176" t="s">
        <v>170</v>
      </c>
      <c r="H365" s="177">
        <v>1</v>
      </c>
      <c r="I365" s="178"/>
      <c r="J365" s="179">
        <f>ROUND(I365*H365,2)</f>
        <v>0</v>
      </c>
      <c r="K365" s="180"/>
      <c r="L365" s="181"/>
      <c r="M365" s="182" t="s">
        <v>1</v>
      </c>
      <c r="N365" s="183" t="s">
        <v>40</v>
      </c>
      <c r="P365" s="160">
        <f>O365*H365</f>
        <v>0</v>
      </c>
      <c r="Q365" s="160">
        <v>2E-05</v>
      </c>
      <c r="R365" s="160">
        <f>Q365*H365</f>
        <v>2E-05</v>
      </c>
      <c r="S365" s="160">
        <v>0</v>
      </c>
      <c r="T365" s="161">
        <f>S365*H365</f>
        <v>0</v>
      </c>
      <c r="AR365" s="162" t="s">
        <v>229</v>
      </c>
      <c r="AT365" s="162" t="s">
        <v>226</v>
      </c>
      <c r="AU365" s="162" t="s">
        <v>149</v>
      </c>
      <c r="AY365" s="14" t="s">
        <v>148</v>
      </c>
      <c r="BE365" s="90">
        <f>IF(N365="základní",J365,0)</f>
        <v>0</v>
      </c>
      <c r="BF365" s="90">
        <f>IF(N365="snížená",J365,0)</f>
        <v>0</v>
      </c>
      <c r="BG365" s="90">
        <f>IF(N365="zákl. přenesená",J365,0)</f>
        <v>0</v>
      </c>
      <c r="BH365" s="90">
        <f>IF(N365="sníž. přenesená",J365,0)</f>
        <v>0</v>
      </c>
      <c r="BI365" s="90">
        <f>IF(N365="nulová",J365,0)</f>
        <v>0</v>
      </c>
      <c r="BJ365" s="14" t="s">
        <v>83</v>
      </c>
      <c r="BK365" s="90">
        <f>ROUND(I365*H365,2)</f>
        <v>0</v>
      </c>
      <c r="BL365" s="14" t="s">
        <v>222</v>
      </c>
      <c r="BM365" s="162" t="s">
        <v>644</v>
      </c>
    </row>
    <row r="366" spans="2:47" s="1" customFormat="1" ht="12">
      <c r="B366" s="30"/>
      <c r="D366" s="163" t="s">
        <v>158</v>
      </c>
      <c r="F366" s="164" t="s">
        <v>643</v>
      </c>
      <c r="I366" s="126"/>
      <c r="L366" s="30"/>
      <c r="M366" s="165"/>
      <c r="T366" s="52"/>
      <c r="AT366" s="14" t="s">
        <v>158</v>
      </c>
      <c r="AU366" s="14" t="s">
        <v>149</v>
      </c>
    </row>
    <row r="367" spans="2:65" s="1" customFormat="1" ht="24.2" customHeight="1">
      <c r="B367" s="30"/>
      <c r="C367" s="151" t="s">
        <v>645</v>
      </c>
      <c r="D367" s="151" t="s">
        <v>152</v>
      </c>
      <c r="E367" s="152" t="s">
        <v>646</v>
      </c>
      <c r="F367" s="153" t="s">
        <v>647</v>
      </c>
      <c r="G367" s="154" t="s">
        <v>282</v>
      </c>
      <c r="H367" s="155">
        <v>30</v>
      </c>
      <c r="I367" s="156"/>
      <c r="J367" s="157">
        <f>ROUND(I367*H367,2)</f>
        <v>0</v>
      </c>
      <c r="K367" s="158"/>
      <c r="L367" s="30"/>
      <c r="M367" s="159" t="s">
        <v>1</v>
      </c>
      <c r="N367" s="124" t="s">
        <v>40</v>
      </c>
      <c r="P367" s="160">
        <f>O367*H367</f>
        <v>0</v>
      </c>
      <c r="Q367" s="160">
        <v>0</v>
      </c>
      <c r="R367" s="160">
        <f>Q367*H367</f>
        <v>0</v>
      </c>
      <c r="S367" s="160">
        <v>0</v>
      </c>
      <c r="T367" s="161">
        <f>S367*H367</f>
        <v>0</v>
      </c>
      <c r="AR367" s="162" t="s">
        <v>222</v>
      </c>
      <c r="AT367" s="162" t="s">
        <v>152</v>
      </c>
      <c r="AU367" s="162" t="s">
        <v>149</v>
      </c>
      <c r="AY367" s="14" t="s">
        <v>148</v>
      </c>
      <c r="BE367" s="90">
        <f>IF(N367="základní",J367,0)</f>
        <v>0</v>
      </c>
      <c r="BF367" s="90">
        <f>IF(N367="snížená",J367,0)</f>
        <v>0</v>
      </c>
      <c r="BG367" s="90">
        <f>IF(N367="zákl. přenesená",J367,0)</f>
        <v>0</v>
      </c>
      <c r="BH367" s="90">
        <f>IF(N367="sníž. přenesená",J367,0)</f>
        <v>0</v>
      </c>
      <c r="BI367" s="90">
        <f>IF(N367="nulová",J367,0)</f>
        <v>0</v>
      </c>
      <c r="BJ367" s="14" t="s">
        <v>83</v>
      </c>
      <c r="BK367" s="90">
        <f>ROUND(I367*H367,2)</f>
        <v>0</v>
      </c>
      <c r="BL367" s="14" t="s">
        <v>222</v>
      </c>
      <c r="BM367" s="162" t="s">
        <v>648</v>
      </c>
    </row>
    <row r="368" spans="2:47" s="1" customFormat="1" ht="29.25">
      <c r="B368" s="30"/>
      <c r="D368" s="163" t="s">
        <v>158</v>
      </c>
      <c r="F368" s="164" t="s">
        <v>649</v>
      </c>
      <c r="I368" s="126"/>
      <c r="L368" s="30"/>
      <c r="M368" s="165"/>
      <c r="T368" s="52"/>
      <c r="AT368" s="14" t="s">
        <v>158</v>
      </c>
      <c r="AU368" s="14" t="s">
        <v>149</v>
      </c>
    </row>
    <row r="369" spans="2:65" s="1" customFormat="1" ht="24.2" customHeight="1">
      <c r="B369" s="30"/>
      <c r="C369" s="173" t="s">
        <v>650</v>
      </c>
      <c r="D369" s="173" t="s">
        <v>226</v>
      </c>
      <c r="E369" s="174" t="s">
        <v>651</v>
      </c>
      <c r="F369" s="175" t="s">
        <v>652</v>
      </c>
      <c r="G369" s="176" t="s">
        <v>282</v>
      </c>
      <c r="H369" s="177">
        <v>30</v>
      </c>
      <c r="I369" s="178"/>
      <c r="J369" s="179">
        <f>ROUND(I369*H369,2)</f>
        <v>0</v>
      </c>
      <c r="K369" s="180"/>
      <c r="L369" s="181"/>
      <c r="M369" s="182" t="s">
        <v>1</v>
      </c>
      <c r="N369" s="183" t="s">
        <v>40</v>
      </c>
      <c r="P369" s="160">
        <f>O369*H369</f>
        <v>0</v>
      </c>
      <c r="Q369" s="160">
        <v>0.00012</v>
      </c>
      <c r="R369" s="160">
        <f>Q369*H369</f>
        <v>0.0036</v>
      </c>
      <c r="S369" s="160">
        <v>0</v>
      </c>
      <c r="T369" s="161">
        <f>S369*H369</f>
        <v>0</v>
      </c>
      <c r="AR369" s="162" t="s">
        <v>229</v>
      </c>
      <c r="AT369" s="162" t="s">
        <v>226</v>
      </c>
      <c r="AU369" s="162" t="s">
        <v>149</v>
      </c>
      <c r="AY369" s="14" t="s">
        <v>148</v>
      </c>
      <c r="BE369" s="90">
        <f>IF(N369="základní",J369,0)</f>
        <v>0</v>
      </c>
      <c r="BF369" s="90">
        <f>IF(N369="snížená",J369,0)</f>
        <v>0</v>
      </c>
      <c r="BG369" s="90">
        <f>IF(N369="zákl. přenesená",J369,0)</f>
        <v>0</v>
      </c>
      <c r="BH369" s="90">
        <f>IF(N369="sníž. přenesená",J369,0)</f>
        <v>0</v>
      </c>
      <c r="BI369" s="90">
        <f>IF(N369="nulová",J369,0)</f>
        <v>0</v>
      </c>
      <c r="BJ369" s="14" t="s">
        <v>83</v>
      </c>
      <c r="BK369" s="90">
        <f>ROUND(I369*H369,2)</f>
        <v>0</v>
      </c>
      <c r="BL369" s="14" t="s">
        <v>222</v>
      </c>
      <c r="BM369" s="162" t="s">
        <v>653</v>
      </c>
    </row>
    <row r="370" spans="2:47" s="1" customFormat="1" ht="19.5">
      <c r="B370" s="30"/>
      <c r="D370" s="163" t="s">
        <v>158</v>
      </c>
      <c r="F370" s="164" t="s">
        <v>652</v>
      </c>
      <c r="I370" s="126"/>
      <c r="L370" s="30"/>
      <c r="M370" s="165"/>
      <c r="T370" s="52"/>
      <c r="AT370" s="14" t="s">
        <v>158</v>
      </c>
      <c r="AU370" s="14" t="s">
        <v>149</v>
      </c>
    </row>
    <row r="371" spans="2:65" s="1" customFormat="1" ht="24.2" customHeight="1">
      <c r="B371" s="30"/>
      <c r="C371" s="151" t="s">
        <v>654</v>
      </c>
      <c r="D371" s="151" t="s">
        <v>152</v>
      </c>
      <c r="E371" s="152" t="s">
        <v>655</v>
      </c>
      <c r="F371" s="153" t="s">
        <v>656</v>
      </c>
      <c r="G371" s="154" t="s">
        <v>282</v>
      </c>
      <c r="H371" s="155">
        <v>40</v>
      </c>
      <c r="I371" s="156"/>
      <c r="J371" s="157">
        <f>ROUND(I371*H371,2)</f>
        <v>0</v>
      </c>
      <c r="K371" s="158"/>
      <c r="L371" s="30"/>
      <c r="M371" s="159" t="s">
        <v>1</v>
      </c>
      <c r="N371" s="124" t="s">
        <v>40</v>
      </c>
      <c r="P371" s="160">
        <f>O371*H371</f>
        <v>0</v>
      </c>
      <c r="Q371" s="160">
        <v>0</v>
      </c>
      <c r="R371" s="160">
        <f>Q371*H371</f>
        <v>0</v>
      </c>
      <c r="S371" s="160">
        <v>0</v>
      </c>
      <c r="T371" s="161">
        <f>S371*H371</f>
        <v>0</v>
      </c>
      <c r="AR371" s="162" t="s">
        <v>222</v>
      </c>
      <c r="AT371" s="162" t="s">
        <v>152</v>
      </c>
      <c r="AU371" s="162" t="s">
        <v>149</v>
      </c>
      <c r="AY371" s="14" t="s">
        <v>148</v>
      </c>
      <c r="BE371" s="90">
        <f>IF(N371="základní",J371,0)</f>
        <v>0</v>
      </c>
      <c r="BF371" s="90">
        <f>IF(N371="snížená",J371,0)</f>
        <v>0</v>
      </c>
      <c r="BG371" s="90">
        <f>IF(N371="zákl. přenesená",J371,0)</f>
        <v>0</v>
      </c>
      <c r="BH371" s="90">
        <f>IF(N371="sníž. přenesená",J371,0)</f>
        <v>0</v>
      </c>
      <c r="BI371" s="90">
        <f>IF(N371="nulová",J371,0)</f>
        <v>0</v>
      </c>
      <c r="BJ371" s="14" t="s">
        <v>83</v>
      </c>
      <c r="BK371" s="90">
        <f>ROUND(I371*H371,2)</f>
        <v>0</v>
      </c>
      <c r="BL371" s="14" t="s">
        <v>222</v>
      </c>
      <c r="BM371" s="162" t="s">
        <v>657</v>
      </c>
    </row>
    <row r="372" spans="2:47" s="1" customFormat="1" ht="29.25">
      <c r="B372" s="30"/>
      <c r="D372" s="163" t="s">
        <v>158</v>
      </c>
      <c r="F372" s="164" t="s">
        <v>658</v>
      </c>
      <c r="I372" s="126"/>
      <c r="L372" s="30"/>
      <c r="M372" s="165"/>
      <c r="T372" s="52"/>
      <c r="AT372" s="14" t="s">
        <v>158</v>
      </c>
      <c r="AU372" s="14" t="s">
        <v>149</v>
      </c>
    </row>
    <row r="373" spans="2:65" s="1" customFormat="1" ht="33" customHeight="1">
      <c r="B373" s="30"/>
      <c r="C373" s="173" t="s">
        <v>659</v>
      </c>
      <c r="D373" s="173" t="s">
        <v>226</v>
      </c>
      <c r="E373" s="174" t="s">
        <v>660</v>
      </c>
      <c r="F373" s="175" t="s">
        <v>661</v>
      </c>
      <c r="G373" s="176" t="s">
        <v>282</v>
      </c>
      <c r="H373" s="177">
        <v>40</v>
      </c>
      <c r="I373" s="178"/>
      <c r="J373" s="179">
        <f>ROUND(I373*H373,2)</f>
        <v>0</v>
      </c>
      <c r="K373" s="180"/>
      <c r="L373" s="181"/>
      <c r="M373" s="182" t="s">
        <v>1</v>
      </c>
      <c r="N373" s="183" t="s">
        <v>40</v>
      </c>
      <c r="P373" s="160">
        <f>O373*H373</f>
        <v>0</v>
      </c>
      <c r="Q373" s="160">
        <v>0.00016</v>
      </c>
      <c r="R373" s="160">
        <f>Q373*H373</f>
        <v>0.0064</v>
      </c>
      <c r="S373" s="160">
        <v>0</v>
      </c>
      <c r="T373" s="161">
        <f>S373*H373</f>
        <v>0</v>
      </c>
      <c r="AR373" s="162" t="s">
        <v>229</v>
      </c>
      <c r="AT373" s="162" t="s">
        <v>226</v>
      </c>
      <c r="AU373" s="162" t="s">
        <v>149</v>
      </c>
      <c r="AY373" s="14" t="s">
        <v>148</v>
      </c>
      <c r="BE373" s="90">
        <f>IF(N373="základní",J373,0)</f>
        <v>0</v>
      </c>
      <c r="BF373" s="90">
        <f>IF(N373="snížená",J373,0)</f>
        <v>0</v>
      </c>
      <c r="BG373" s="90">
        <f>IF(N373="zákl. přenesená",J373,0)</f>
        <v>0</v>
      </c>
      <c r="BH373" s="90">
        <f>IF(N373="sníž. přenesená",J373,0)</f>
        <v>0</v>
      </c>
      <c r="BI373" s="90">
        <f>IF(N373="nulová",J373,0)</f>
        <v>0</v>
      </c>
      <c r="BJ373" s="14" t="s">
        <v>83</v>
      </c>
      <c r="BK373" s="90">
        <f>ROUND(I373*H373,2)</f>
        <v>0</v>
      </c>
      <c r="BL373" s="14" t="s">
        <v>222</v>
      </c>
      <c r="BM373" s="162" t="s">
        <v>662</v>
      </c>
    </row>
    <row r="374" spans="2:47" s="1" customFormat="1" ht="19.5">
      <c r="B374" s="30"/>
      <c r="D374" s="163" t="s">
        <v>158</v>
      </c>
      <c r="F374" s="164" t="s">
        <v>661</v>
      </c>
      <c r="I374" s="126"/>
      <c r="L374" s="30"/>
      <c r="M374" s="165"/>
      <c r="T374" s="52"/>
      <c r="AT374" s="14" t="s">
        <v>158</v>
      </c>
      <c r="AU374" s="14" t="s">
        <v>149</v>
      </c>
    </row>
    <row r="375" spans="2:51" s="12" customFormat="1" ht="12">
      <c r="B375" s="166"/>
      <c r="D375" s="163" t="s">
        <v>206</v>
      </c>
      <c r="F375" s="167" t="s">
        <v>663</v>
      </c>
      <c r="H375" s="168">
        <v>40</v>
      </c>
      <c r="I375" s="169"/>
      <c r="L375" s="166"/>
      <c r="M375" s="170"/>
      <c r="T375" s="171"/>
      <c r="AT375" s="172" t="s">
        <v>206</v>
      </c>
      <c r="AU375" s="172" t="s">
        <v>149</v>
      </c>
      <c r="AV375" s="12" t="s">
        <v>85</v>
      </c>
      <c r="AW375" s="12" t="s">
        <v>4</v>
      </c>
      <c r="AX375" s="12" t="s">
        <v>83</v>
      </c>
      <c r="AY375" s="172" t="s">
        <v>148</v>
      </c>
    </row>
    <row r="376" spans="2:65" s="1" customFormat="1" ht="24.2" customHeight="1">
      <c r="B376" s="30"/>
      <c r="C376" s="151" t="s">
        <v>664</v>
      </c>
      <c r="D376" s="151" t="s">
        <v>152</v>
      </c>
      <c r="E376" s="152" t="s">
        <v>665</v>
      </c>
      <c r="F376" s="153" t="s">
        <v>666</v>
      </c>
      <c r="G376" s="154" t="s">
        <v>282</v>
      </c>
      <c r="H376" s="155">
        <v>40</v>
      </c>
      <c r="I376" s="156"/>
      <c r="J376" s="157">
        <f>ROUND(I376*H376,2)</f>
        <v>0</v>
      </c>
      <c r="K376" s="158"/>
      <c r="L376" s="30"/>
      <c r="M376" s="159" t="s">
        <v>1</v>
      </c>
      <c r="N376" s="124" t="s">
        <v>40</v>
      </c>
      <c r="P376" s="160">
        <f>O376*H376</f>
        <v>0</v>
      </c>
      <c r="Q376" s="160">
        <v>0</v>
      </c>
      <c r="R376" s="160">
        <f>Q376*H376</f>
        <v>0</v>
      </c>
      <c r="S376" s="160">
        <v>0</v>
      </c>
      <c r="T376" s="161">
        <f>S376*H376</f>
        <v>0</v>
      </c>
      <c r="AR376" s="162" t="s">
        <v>222</v>
      </c>
      <c r="AT376" s="162" t="s">
        <v>152</v>
      </c>
      <c r="AU376" s="162" t="s">
        <v>149</v>
      </c>
      <c r="AY376" s="14" t="s">
        <v>148</v>
      </c>
      <c r="BE376" s="90">
        <f>IF(N376="základní",J376,0)</f>
        <v>0</v>
      </c>
      <c r="BF376" s="90">
        <f>IF(N376="snížená",J376,0)</f>
        <v>0</v>
      </c>
      <c r="BG376" s="90">
        <f>IF(N376="zákl. přenesená",J376,0)</f>
        <v>0</v>
      </c>
      <c r="BH376" s="90">
        <f>IF(N376="sníž. přenesená",J376,0)</f>
        <v>0</v>
      </c>
      <c r="BI376" s="90">
        <f>IF(N376="nulová",J376,0)</f>
        <v>0</v>
      </c>
      <c r="BJ376" s="14" t="s">
        <v>83</v>
      </c>
      <c r="BK376" s="90">
        <f>ROUND(I376*H376,2)</f>
        <v>0</v>
      </c>
      <c r="BL376" s="14" t="s">
        <v>222</v>
      </c>
      <c r="BM376" s="162" t="s">
        <v>667</v>
      </c>
    </row>
    <row r="377" spans="2:47" s="1" customFormat="1" ht="19.5">
      <c r="B377" s="30"/>
      <c r="D377" s="163" t="s">
        <v>158</v>
      </c>
      <c r="F377" s="164" t="s">
        <v>666</v>
      </c>
      <c r="I377" s="126"/>
      <c r="L377" s="30"/>
      <c r="M377" s="165"/>
      <c r="T377" s="52"/>
      <c r="AT377" s="14" t="s">
        <v>158</v>
      </c>
      <c r="AU377" s="14" t="s">
        <v>149</v>
      </c>
    </row>
    <row r="378" spans="2:65" s="1" customFormat="1" ht="24.2" customHeight="1">
      <c r="B378" s="30"/>
      <c r="C378" s="173" t="s">
        <v>668</v>
      </c>
      <c r="D378" s="173" t="s">
        <v>226</v>
      </c>
      <c r="E378" s="174" t="s">
        <v>669</v>
      </c>
      <c r="F378" s="175" t="s">
        <v>670</v>
      </c>
      <c r="G378" s="176" t="s">
        <v>282</v>
      </c>
      <c r="H378" s="177">
        <v>40</v>
      </c>
      <c r="I378" s="178"/>
      <c r="J378" s="179">
        <f>ROUND(I378*H378,2)</f>
        <v>0</v>
      </c>
      <c r="K378" s="180"/>
      <c r="L378" s="181"/>
      <c r="M378" s="182" t="s">
        <v>1</v>
      </c>
      <c r="N378" s="183" t="s">
        <v>40</v>
      </c>
      <c r="P378" s="160">
        <f>O378*H378</f>
        <v>0</v>
      </c>
      <c r="Q378" s="160">
        <v>0.00054</v>
      </c>
      <c r="R378" s="160">
        <f>Q378*H378</f>
        <v>0.0216</v>
      </c>
      <c r="S378" s="160">
        <v>0</v>
      </c>
      <c r="T378" s="161">
        <f>S378*H378</f>
        <v>0</v>
      </c>
      <c r="AR378" s="162" t="s">
        <v>229</v>
      </c>
      <c r="AT378" s="162" t="s">
        <v>226</v>
      </c>
      <c r="AU378" s="162" t="s">
        <v>149</v>
      </c>
      <c r="AY378" s="14" t="s">
        <v>148</v>
      </c>
      <c r="BE378" s="90">
        <f>IF(N378="základní",J378,0)</f>
        <v>0</v>
      </c>
      <c r="BF378" s="90">
        <f>IF(N378="snížená",J378,0)</f>
        <v>0</v>
      </c>
      <c r="BG378" s="90">
        <f>IF(N378="zákl. přenesená",J378,0)</f>
        <v>0</v>
      </c>
      <c r="BH378" s="90">
        <f>IF(N378="sníž. přenesená",J378,0)</f>
        <v>0</v>
      </c>
      <c r="BI378" s="90">
        <f>IF(N378="nulová",J378,0)</f>
        <v>0</v>
      </c>
      <c r="BJ378" s="14" t="s">
        <v>83</v>
      </c>
      <c r="BK378" s="90">
        <f>ROUND(I378*H378,2)</f>
        <v>0</v>
      </c>
      <c r="BL378" s="14" t="s">
        <v>222</v>
      </c>
      <c r="BM378" s="162" t="s">
        <v>671</v>
      </c>
    </row>
    <row r="379" spans="2:47" s="1" customFormat="1" ht="19.5">
      <c r="B379" s="30"/>
      <c r="D379" s="163" t="s">
        <v>158</v>
      </c>
      <c r="F379" s="164" t="s">
        <v>670</v>
      </c>
      <c r="I379" s="126"/>
      <c r="L379" s="30"/>
      <c r="M379" s="165"/>
      <c r="T379" s="52"/>
      <c r="AT379" s="14" t="s">
        <v>158</v>
      </c>
      <c r="AU379" s="14" t="s">
        <v>149</v>
      </c>
    </row>
    <row r="380" spans="2:65" s="1" customFormat="1" ht="24.2" customHeight="1">
      <c r="B380" s="30"/>
      <c r="C380" s="173" t="s">
        <v>672</v>
      </c>
      <c r="D380" s="173" t="s">
        <v>226</v>
      </c>
      <c r="E380" s="174" t="s">
        <v>673</v>
      </c>
      <c r="F380" s="175" t="s">
        <v>674</v>
      </c>
      <c r="G380" s="176" t="s">
        <v>170</v>
      </c>
      <c r="H380" s="177">
        <v>4</v>
      </c>
      <c r="I380" s="178"/>
      <c r="J380" s="179">
        <f>ROUND(I380*H380,2)</f>
        <v>0</v>
      </c>
      <c r="K380" s="180"/>
      <c r="L380" s="181"/>
      <c r="M380" s="182" t="s">
        <v>1</v>
      </c>
      <c r="N380" s="183" t="s">
        <v>40</v>
      </c>
      <c r="P380" s="160">
        <f>O380*H380</f>
        <v>0</v>
      </c>
      <c r="Q380" s="160">
        <v>1E-05</v>
      </c>
      <c r="R380" s="160">
        <f>Q380*H380</f>
        <v>4E-05</v>
      </c>
      <c r="S380" s="160">
        <v>0</v>
      </c>
      <c r="T380" s="161">
        <f>S380*H380</f>
        <v>0</v>
      </c>
      <c r="AR380" s="162" t="s">
        <v>229</v>
      </c>
      <c r="AT380" s="162" t="s">
        <v>226</v>
      </c>
      <c r="AU380" s="162" t="s">
        <v>149</v>
      </c>
      <c r="AY380" s="14" t="s">
        <v>148</v>
      </c>
      <c r="BE380" s="90">
        <f>IF(N380="základní",J380,0)</f>
        <v>0</v>
      </c>
      <c r="BF380" s="90">
        <f>IF(N380="snížená",J380,0)</f>
        <v>0</v>
      </c>
      <c r="BG380" s="90">
        <f>IF(N380="zákl. přenesená",J380,0)</f>
        <v>0</v>
      </c>
      <c r="BH380" s="90">
        <f>IF(N380="sníž. přenesená",J380,0)</f>
        <v>0</v>
      </c>
      <c r="BI380" s="90">
        <f>IF(N380="nulová",J380,0)</f>
        <v>0</v>
      </c>
      <c r="BJ380" s="14" t="s">
        <v>83</v>
      </c>
      <c r="BK380" s="90">
        <f>ROUND(I380*H380,2)</f>
        <v>0</v>
      </c>
      <c r="BL380" s="14" t="s">
        <v>222</v>
      </c>
      <c r="BM380" s="162" t="s">
        <v>675</v>
      </c>
    </row>
    <row r="381" spans="2:47" s="1" customFormat="1" ht="12">
      <c r="B381" s="30"/>
      <c r="D381" s="163" t="s">
        <v>158</v>
      </c>
      <c r="F381" s="164" t="s">
        <v>674</v>
      </c>
      <c r="I381" s="126"/>
      <c r="L381" s="30"/>
      <c r="M381" s="165"/>
      <c r="T381" s="52"/>
      <c r="AT381" s="14" t="s">
        <v>158</v>
      </c>
      <c r="AU381" s="14" t="s">
        <v>149</v>
      </c>
    </row>
    <row r="382" spans="2:65" s="1" customFormat="1" ht="24.2" customHeight="1">
      <c r="B382" s="30"/>
      <c r="C382" s="173" t="s">
        <v>676</v>
      </c>
      <c r="D382" s="173" t="s">
        <v>226</v>
      </c>
      <c r="E382" s="174" t="s">
        <v>677</v>
      </c>
      <c r="F382" s="175" t="s">
        <v>678</v>
      </c>
      <c r="G382" s="176" t="s">
        <v>170</v>
      </c>
      <c r="H382" s="177">
        <v>5</v>
      </c>
      <c r="I382" s="178"/>
      <c r="J382" s="179">
        <f>ROUND(I382*H382,2)</f>
        <v>0</v>
      </c>
      <c r="K382" s="180"/>
      <c r="L382" s="181"/>
      <c r="M382" s="182" t="s">
        <v>1</v>
      </c>
      <c r="N382" s="183" t="s">
        <v>40</v>
      </c>
      <c r="P382" s="160">
        <f>O382*H382</f>
        <v>0</v>
      </c>
      <c r="Q382" s="160">
        <v>1E-05</v>
      </c>
      <c r="R382" s="160">
        <f>Q382*H382</f>
        <v>5E-05</v>
      </c>
      <c r="S382" s="160">
        <v>0</v>
      </c>
      <c r="T382" s="161">
        <f>S382*H382</f>
        <v>0</v>
      </c>
      <c r="AR382" s="162" t="s">
        <v>229</v>
      </c>
      <c r="AT382" s="162" t="s">
        <v>226</v>
      </c>
      <c r="AU382" s="162" t="s">
        <v>149</v>
      </c>
      <c r="AY382" s="14" t="s">
        <v>148</v>
      </c>
      <c r="BE382" s="90">
        <f>IF(N382="základní",J382,0)</f>
        <v>0</v>
      </c>
      <c r="BF382" s="90">
        <f>IF(N382="snížená",J382,0)</f>
        <v>0</v>
      </c>
      <c r="BG382" s="90">
        <f>IF(N382="zákl. přenesená",J382,0)</f>
        <v>0</v>
      </c>
      <c r="BH382" s="90">
        <f>IF(N382="sníž. přenesená",J382,0)</f>
        <v>0</v>
      </c>
      <c r="BI382" s="90">
        <f>IF(N382="nulová",J382,0)</f>
        <v>0</v>
      </c>
      <c r="BJ382" s="14" t="s">
        <v>83</v>
      </c>
      <c r="BK382" s="90">
        <f>ROUND(I382*H382,2)</f>
        <v>0</v>
      </c>
      <c r="BL382" s="14" t="s">
        <v>222</v>
      </c>
      <c r="BM382" s="162" t="s">
        <v>679</v>
      </c>
    </row>
    <row r="383" spans="2:47" s="1" customFormat="1" ht="12">
      <c r="B383" s="30"/>
      <c r="D383" s="163" t="s">
        <v>158</v>
      </c>
      <c r="F383" s="164" t="s">
        <v>678</v>
      </c>
      <c r="I383" s="126"/>
      <c r="L383" s="30"/>
      <c r="M383" s="165"/>
      <c r="T383" s="52"/>
      <c r="AT383" s="14" t="s">
        <v>158</v>
      </c>
      <c r="AU383" s="14" t="s">
        <v>149</v>
      </c>
    </row>
    <row r="384" spans="2:65" s="1" customFormat="1" ht="24.2" customHeight="1">
      <c r="B384" s="30"/>
      <c r="C384" s="173" t="s">
        <v>680</v>
      </c>
      <c r="D384" s="173" t="s">
        <v>226</v>
      </c>
      <c r="E384" s="174" t="s">
        <v>681</v>
      </c>
      <c r="F384" s="175" t="s">
        <v>682</v>
      </c>
      <c r="G384" s="176" t="s">
        <v>170</v>
      </c>
      <c r="H384" s="177">
        <v>20</v>
      </c>
      <c r="I384" s="178"/>
      <c r="J384" s="179">
        <f>ROUND(I384*H384,2)</f>
        <v>0</v>
      </c>
      <c r="K384" s="180"/>
      <c r="L384" s="181"/>
      <c r="M384" s="182" t="s">
        <v>1</v>
      </c>
      <c r="N384" s="183" t="s">
        <v>40</v>
      </c>
      <c r="P384" s="160">
        <f>O384*H384</f>
        <v>0</v>
      </c>
      <c r="Q384" s="160">
        <v>1E-05</v>
      </c>
      <c r="R384" s="160">
        <f>Q384*H384</f>
        <v>0.0002</v>
      </c>
      <c r="S384" s="160">
        <v>0</v>
      </c>
      <c r="T384" s="161">
        <f>S384*H384</f>
        <v>0</v>
      </c>
      <c r="AR384" s="162" t="s">
        <v>229</v>
      </c>
      <c r="AT384" s="162" t="s">
        <v>226</v>
      </c>
      <c r="AU384" s="162" t="s">
        <v>149</v>
      </c>
      <c r="AY384" s="14" t="s">
        <v>148</v>
      </c>
      <c r="BE384" s="90">
        <f>IF(N384="základní",J384,0)</f>
        <v>0</v>
      </c>
      <c r="BF384" s="90">
        <f>IF(N384="snížená",J384,0)</f>
        <v>0</v>
      </c>
      <c r="BG384" s="90">
        <f>IF(N384="zákl. přenesená",J384,0)</f>
        <v>0</v>
      </c>
      <c r="BH384" s="90">
        <f>IF(N384="sníž. přenesená",J384,0)</f>
        <v>0</v>
      </c>
      <c r="BI384" s="90">
        <f>IF(N384="nulová",J384,0)</f>
        <v>0</v>
      </c>
      <c r="BJ384" s="14" t="s">
        <v>83</v>
      </c>
      <c r="BK384" s="90">
        <f>ROUND(I384*H384,2)</f>
        <v>0</v>
      </c>
      <c r="BL384" s="14" t="s">
        <v>222</v>
      </c>
      <c r="BM384" s="162" t="s">
        <v>683</v>
      </c>
    </row>
    <row r="385" spans="2:47" s="1" customFormat="1" ht="12">
      <c r="B385" s="30"/>
      <c r="D385" s="163" t="s">
        <v>158</v>
      </c>
      <c r="F385" s="164" t="s">
        <v>682</v>
      </c>
      <c r="I385" s="126"/>
      <c r="L385" s="30"/>
      <c r="M385" s="165"/>
      <c r="T385" s="52"/>
      <c r="AT385" s="14" t="s">
        <v>158</v>
      </c>
      <c r="AU385" s="14" t="s">
        <v>149</v>
      </c>
    </row>
    <row r="386" spans="2:65" s="1" customFormat="1" ht="24.2" customHeight="1">
      <c r="B386" s="30"/>
      <c r="C386" s="173" t="s">
        <v>684</v>
      </c>
      <c r="D386" s="173" t="s">
        <v>226</v>
      </c>
      <c r="E386" s="174" t="s">
        <v>685</v>
      </c>
      <c r="F386" s="175" t="s">
        <v>686</v>
      </c>
      <c r="G386" s="176" t="s">
        <v>170</v>
      </c>
      <c r="H386" s="177">
        <v>4</v>
      </c>
      <c r="I386" s="178"/>
      <c r="J386" s="179">
        <f>ROUND(I386*H386,2)</f>
        <v>0</v>
      </c>
      <c r="K386" s="180"/>
      <c r="L386" s="181"/>
      <c r="M386" s="182" t="s">
        <v>1</v>
      </c>
      <c r="N386" s="183" t="s">
        <v>40</v>
      </c>
      <c r="P386" s="160">
        <f>O386*H386</f>
        <v>0</v>
      </c>
      <c r="Q386" s="160">
        <v>1E-05</v>
      </c>
      <c r="R386" s="160">
        <f>Q386*H386</f>
        <v>4E-05</v>
      </c>
      <c r="S386" s="160">
        <v>0</v>
      </c>
      <c r="T386" s="161">
        <f>S386*H386</f>
        <v>0</v>
      </c>
      <c r="AR386" s="162" t="s">
        <v>229</v>
      </c>
      <c r="AT386" s="162" t="s">
        <v>226</v>
      </c>
      <c r="AU386" s="162" t="s">
        <v>149</v>
      </c>
      <c r="AY386" s="14" t="s">
        <v>148</v>
      </c>
      <c r="BE386" s="90">
        <f>IF(N386="základní",J386,0)</f>
        <v>0</v>
      </c>
      <c r="BF386" s="90">
        <f>IF(N386="snížená",J386,0)</f>
        <v>0</v>
      </c>
      <c r="BG386" s="90">
        <f>IF(N386="zákl. přenesená",J386,0)</f>
        <v>0</v>
      </c>
      <c r="BH386" s="90">
        <f>IF(N386="sníž. přenesená",J386,0)</f>
        <v>0</v>
      </c>
      <c r="BI386" s="90">
        <f>IF(N386="nulová",J386,0)</f>
        <v>0</v>
      </c>
      <c r="BJ386" s="14" t="s">
        <v>83</v>
      </c>
      <c r="BK386" s="90">
        <f>ROUND(I386*H386,2)</f>
        <v>0</v>
      </c>
      <c r="BL386" s="14" t="s">
        <v>222</v>
      </c>
      <c r="BM386" s="162" t="s">
        <v>687</v>
      </c>
    </row>
    <row r="387" spans="2:47" s="1" customFormat="1" ht="12">
      <c r="B387" s="30"/>
      <c r="D387" s="163" t="s">
        <v>158</v>
      </c>
      <c r="F387" s="164" t="s">
        <v>686</v>
      </c>
      <c r="I387" s="126"/>
      <c r="L387" s="30"/>
      <c r="M387" s="165"/>
      <c r="T387" s="52"/>
      <c r="AT387" s="14" t="s">
        <v>158</v>
      </c>
      <c r="AU387" s="14" t="s">
        <v>149</v>
      </c>
    </row>
    <row r="388" spans="2:65" s="1" customFormat="1" ht="24.2" customHeight="1">
      <c r="B388" s="30"/>
      <c r="C388" s="151" t="s">
        <v>688</v>
      </c>
      <c r="D388" s="151" t="s">
        <v>152</v>
      </c>
      <c r="E388" s="152" t="s">
        <v>689</v>
      </c>
      <c r="F388" s="153" t="s">
        <v>690</v>
      </c>
      <c r="G388" s="154" t="s">
        <v>170</v>
      </c>
      <c r="H388" s="155">
        <v>16</v>
      </c>
      <c r="I388" s="156"/>
      <c r="J388" s="157">
        <f>ROUND(I388*H388,2)</f>
        <v>0</v>
      </c>
      <c r="K388" s="158"/>
      <c r="L388" s="30"/>
      <c r="M388" s="159" t="s">
        <v>1</v>
      </c>
      <c r="N388" s="124" t="s">
        <v>40</v>
      </c>
      <c r="P388" s="160">
        <f>O388*H388</f>
        <v>0</v>
      </c>
      <c r="Q388" s="160">
        <v>0</v>
      </c>
      <c r="R388" s="160">
        <f>Q388*H388</f>
        <v>0</v>
      </c>
      <c r="S388" s="160">
        <v>0.003</v>
      </c>
      <c r="T388" s="161">
        <f>S388*H388</f>
        <v>0.048</v>
      </c>
      <c r="AR388" s="162" t="s">
        <v>222</v>
      </c>
      <c r="AT388" s="162" t="s">
        <v>152</v>
      </c>
      <c r="AU388" s="162" t="s">
        <v>149</v>
      </c>
      <c r="AY388" s="14" t="s">
        <v>148</v>
      </c>
      <c r="BE388" s="90">
        <f>IF(N388="základní",J388,0)</f>
        <v>0</v>
      </c>
      <c r="BF388" s="90">
        <f>IF(N388="snížená",J388,0)</f>
        <v>0</v>
      </c>
      <c r="BG388" s="90">
        <f>IF(N388="zákl. přenesená",J388,0)</f>
        <v>0</v>
      </c>
      <c r="BH388" s="90">
        <f>IF(N388="sníž. přenesená",J388,0)</f>
        <v>0</v>
      </c>
      <c r="BI388" s="90">
        <f>IF(N388="nulová",J388,0)</f>
        <v>0</v>
      </c>
      <c r="BJ388" s="14" t="s">
        <v>83</v>
      </c>
      <c r="BK388" s="90">
        <f>ROUND(I388*H388,2)</f>
        <v>0</v>
      </c>
      <c r="BL388" s="14" t="s">
        <v>222</v>
      </c>
      <c r="BM388" s="162" t="s">
        <v>691</v>
      </c>
    </row>
    <row r="389" spans="2:47" s="1" customFormat="1" ht="68.25">
      <c r="B389" s="30"/>
      <c r="D389" s="163" t="s">
        <v>158</v>
      </c>
      <c r="F389" s="164" t="s">
        <v>1358</v>
      </c>
      <c r="I389" s="126"/>
      <c r="L389" s="30"/>
      <c r="M389" s="165"/>
      <c r="T389" s="52"/>
      <c r="AT389" s="14" t="s">
        <v>158</v>
      </c>
      <c r="AU389" s="14" t="s">
        <v>149</v>
      </c>
    </row>
    <row r="390" spans="2:63" s="11" customFormat="1" ht="22.9" customHeight="1">
      <c r="B390" s="139"/>
      <c r="D390" s="140" t="s">
        <v>74</v>
      </c>
      <c r="E390" s="149" t="s">
        <v>692</v>
      </c>
      <c r="F390" s="149" t="s">
        <v>693</v>
      </c>
      <c r="I390" s="142"/>
      <c r="J390" s="150">
        <f>BK390</f>
        <v>0</v>
      </c>
      <c r="L390" s="139"/>
      <c r="M390" s="144"/>
      <c r="P390" s="145">
        <f>P391+P497</f>
        <v>0</v>
      </c>
      <c r="R390" s="145">
        <f>R391+R497</f>
        <v>0.04010000000000001</v>
      </c>
      <c r="T390" s="146">
        <f>T391+T497</f>
        <v>0.007599999999999999</v>
      </c>
      <c r="AR390" s="140" t="s">
        <v>85</v>
      </c>
      <c r="AT390" s="147" t="s">
        <v>74</v>
      </c>
      <c r="AU390" s="147" t="s">
        <v>83</v>
      </c>
      <c r="AY390" s="140" t="s">
        <v>148</v>
      </c>
      <c r="BK390" s="148">
        <f>BK391+BK497</f>
        <v>0</v>
      </c>
    </row>
    <row r="391" spans="2:63" s="11" customFormat="1" ht="20.85" customHeight="1">
      <c r="B391" s="139"/>
      <c r="D391" s="140" t="s">
        <v>74</v>
      </c>
      <c r="E391" s="149" t="s">
        <v>694</v>
      </c>
      <c r="F391" s="149" t="s">
        <v>695</v>
      </c>
      <c r="I391" s="142"/>
      <c r="J391" s="150">
        <f>BK391</f>
        <v>0</v>
      </c>
      <c r="L391" s="139"/>
      <c r="M391" s="144"/>
      <c r="P391" s="145">
        <f>SUM(P392:P496)</f>
        <v>0</v>
      </c>
      <c r="R391" s="145">
        <f>SUM(R392:R496)</f>
        <v>0.03865000000000001</v>
      </c>
      <c r="T391" s="146">
        <f>SUM(T392:T496)</f>
        <v>0.007599999999999999</v>
      </c>
      <c r="AR391" s="140" t="s">
        <v>85</v>
      </c>
      <c r="AT391" s="147" t="s">
        <v>74</v>
      </c>
      <c r="AU391" s="147" t="s">
        <v>85</v>
      </c>
      <c r="AY391" s="140" t="s">
        <v>148</v>
      </c>
      <c r="BK391" s="148">
        <f>SUM(BK392:BK496)</f>
        <v>0</v>
      </c>
    </row>
    <row r="392" spans="2:65" s="1" customFormat="1" ht="24.2" customHeight="1">
      <c r="B392" s="30"/>
      <c r="C392" s="151" t="s">
        <v>696</v>
      </c>
      <c r="D392" s="151" t="s">
        <v>152</v>
      </c>
      <c r="E392" s="152" t="s">
        <v>697</v>
      </c>
      <c r="F392" s="153" t="s">
        <v>698</v>
      </c>
      <c r="G392" s="154" t="s">
        <v>170</v>
      </c>
      <c r="H392" s="155">
        <v>32</v>
      </c>
      <c r="I392" s="156"/>
      <c r="J392" s="157">
        <f>ROUND(I392*H392,2)</f>
        <v>0</v>
      </c>
      <c r="K392" s="158"/>
      <c r="L392" s="30"/>
      <c r="M392" s="159" t="s">
        <v>1</v>
      </c>
      <c r="N392" s="124" t="s">
        <v>40</v>
      </c>
      <c r="P392" s="160">
        <f>O392*H392</f>
        <v>0</v>
      </c>
      <c r="Q392" s="160">
        <v>0</v>
      </c>
      <c r="R392" s="160">
        <f>Q392*H392</f>
        <v>0</v>
      </c>
      <c r="S392" s="160">
        <v>0</v>
      </c>
      <c r="T392" s="161">
        <f>S392*H392</f>
        <v>0</v>
      </c>
      <c r="AR392" s="162" t="s">
        <v>222</v>
      </c>
      <c r="AT392" s="162" t="s">
        <v>152</v>
      </c>
      <c r="AU392" s="162" t="s">
        <v>149</v>
      </c>
      <c r="AY392" s="14" t="s">
        <v>148</v>
      </c>
      <c r="BE392" s="90">
        <f>IF(N392="základní",J392,0)</f>
        <v>0</v>
      </c>
      <c r="BF392" s="90">
        <f>IF(N392="snížená",J392,0)</f>
        <v>0</v>
      </c>
      <c r="BG392" s="90">
        <f>IF(N392="zákl. přenesená",J392,0)</f>
        <v>0</v>
      </c>
      <c r="BH392" s="90">
        <f>IF(N392="sníž. přenesená",J392,0)</f>
        <v>0</v>
      </c>
      <c r="BI392" s="90">
        <f>IF(N392="nulová",J392,0)</f>
        <v>0</v>
      </c>
      <c r="BJ392" s="14" t="s">
        <v>83</v>
      </c>
      <c r="BK392" s="90">
        <f>ROUND(I392*H392,2)</f>
        <v>0</v>
      </c>
      <c r="BL392" s="14" t="s">
        <v>222</v>
      </c>
      <c r="BM392" s="162" t="s">
        <v>699</v>
      </c>
    </row>
    <row r="393" spans="2:47" s="1" customFormat="1" ht="19.5">
      <c r="B393" s="30"/>
      <c r="D393" s="163" t="s">
        <v>158</v>
      </c>
      <c r="F393" s="164" t="s">
        <v>698</v>
      </c>
      <c r="I393" s="126"/>
      <c r="L393" s="30"/>
      <c r="M393" s="165"/>
      <c r="T393" s="52"/>
      <c r="AT393" s="14" t="s">
        <v>158</v>
      </c>
      <c r="AU393" s="14" t="s">
        <v>149</v>
      </c>
    </row>
    <row r="394" spans="2:65" s="1" customFormat="1" ht="24.2" customHeight="1">
      <c r="B394" s="30"/>
      <c r="C394" s="173" t="s">
        <v>700</v>
      </c>
      <c r="D394" s="173" t="s">
        <v>226</v>
      </c>
      <c r="E394" s="174" t="s">
        <v>701</v>
      </c>
      <c r="F394" s="175" t="s">
        <v>702</v>
      </c>
      <c r="G394" s="176" t="s">
        <v>170</v>
      </c>
      <c r="H394" s="177">
        <v>37</v>
      </c>
      <c r="I394" s="178"/>
      <c r="J394" s="179">
        <f>ROUND(I394*H394,2)</f>
        <v>0</v>
      </c>
      <c r="K394" s="180"/>
      <c r="L394" s="181"/>
      <c r="M394" s="182" t="s">
        <v>1</v>
      </c>
      <c r="N394" s="183" t="s">
        <v>40</v>
      </c>
      <c r="P394" s="160">
        <f>O394*H394</f>
        <v>0</v>
      </c>
      <c r="Q394" s="160">
        <v>2E-05</v>
      </c>
      <c r="R394" s="160">
        <f>Q394*H394</f>
        <v>0.0007400000000000001</v>
      </c>
      <c r="S394" s="160">
        <v>0</v>
      </c>
      <c r="T394" s="161">
        <f>S394*H394</f>
        <v>0</v>
      </c>
      <c r="AR394" s="162" t="s">
        <v>229</v>
      </c>
      <c r="AT394" s="162" t="s">
        <v>226</v>
      </c>
      <c r="AU394" s="162" t="s">
        <v>149</v>
      </c>
      <c r="AY394" s="14" t="s">
        <v>148</v>
      </c>
      <c r="BE394" s="90">
        <f>IF(N394="základní",J394,0)</f>
        <v>0</v>
      </c>
      <c r="BF394" s="90">
        <f>IF(N394="snížená",J394,0)</f>
        <v>0</v>
      </c>
      <c r="BG394" s="90">
        <f>IF(N394="zákl. přenesená",J394,0)</f>
        <v>0</v>
      </c>
      <c r="BH394" s="90">
        <f>IF(N394="sníž. přenesená",J394,0)</f>
        <v>0</v>
      </c>
      <c r="BI394" s="90">
        <f>IF(N394="nulová",J394,0)</f>
        <v>0</v>
      </c>
      <c r="BJ394" s="14" t="s">
        <v>83</v>
      </c>
      <c r="BK394" s="90">
        <f>ROUND(I394*H394,2)</f>
        <v>0</v>
      </c>
      <c r="BL394" s="14" t="s">
        <v>222</v>
      </c>
      <c r="BM394" s="162" t="s">
        <v>703</v>
      </c>
    </row>
    <row r="395" spans="2:47" s="1" customFormat="1" ht="19.5">
      <c r="B395" s="30"/>
      <c r="D395" s="163" t="s">
        <v>158</v>
      </c>
      <c r="F395" s="164" t="s">
        <v>702</v>
      </c>
      <c r="I395" s="126"/>
      <c r="L395" s="30"/>
      <c r="M395" s="165"/>
      <c r="T395" s="52"/>
      <c r="AT395" s="14" t="s">
        <v>158</v>
      </c>
      <c r="AU395" s="14" t="s">
        <v>149</v>
      </c>
    </row>
    <row r="396" spans="2:65" s="1" customFormat="1" ht="24.2" customHeight="1">
      <c r="B396" s="30"/>
      <c r="C396" s="151" t="s">
        <v>704</v>
      </c>
      <c r="D396" s="151" t="s">
        <v>152</v>
      </c>
      <c r="E396" s="152" t="s">
        <v>705</v>
      </c>
      <c r="F396" s="153" t="s">
        <v>706</v>
      </c>
      <c r="G396" s="154" t="s">
        <v>170</v>
      </c>
      <c r="H396" s="155">
        <v>64</v>
      </c>
      <c r="I396" s="156"/>
      <c r="J396" s="157">
        <f>ROUND(I396*H396,2)</f>
        <v>0</v>
      </c>
      <c r="K396" s="158"/>
      <c r="L396" s="30"/>
      <c r="M396" s="159" t="s">
        <v>1</v>
      </c>
      <c r="N396" s="124" t="s">
        <v>40</v>
      </c>
      <c r="P396" s="160">
        <f>O396*H396</f>
        <v>0</v>
      </c>
      <c r="Q396" s="160">
        <v>0</v>
      </c>
      <c r="R396" s="160">
        <f>Q396*H396</f>
        <v>0</v>
      </c>
      <c r="S396" s="160">
        <v>0</v>
      </c>
      <c r="T396" s="161">
        <f>S396*H396</f>
        <v>0</v>
      </c>
      <c r="AR396" s="162" t="s">
        <v>222</v>
      </c>
      <c r="AT396" s="162" t="s">
        <v>152</v>
      </c>
      <c r="AU396" s="162" t="s">
        <v>149</v>
      </c>
      <c r="AY396" s="14" t="s">
        <v>148</v>
      </c>
      <c r="BE396" s="90">
        <f>IF(N396="základní",J396,0)</f>
        <v>0</v>
      </c>
      <c r="BF396" s="90">
        <f>IF(N396="snížená",J396,0)</f>
        <v>0</v>
      </c>
      <c r="BG396" s="90">
        <f>IF(N396="zákl. přenesená",J396,0)</f>
        <v>0</v>
      </c>
      <c r="BH396" s="90">
        <f>IF(N396="sníž. přenesená",J396,0)</f>
        <v>0</v>
      </c>
      <c r="BI396" s="90">
        <f>IF(N396="nulová",J396,0)</f>
        <v>0</v>
      </c>
      <c r="BJ396" s="14" t="s">
        <v>83</v>
      </c>
      <c r="BK396" s="90">
        <f>ROUND(I396*H396,2)</f>
        <v>0</v>
      </c>
      <c r="BL396" s="14" t="s">
        <v>222</v>
      </c>
      <c r="BM396" s="162" t="s">
        <v>707</v>
      </c>
    </row>
    <row r="397" spans="2:47" s="1" customFormat="1" ht="19.5">
      <c r="B397" s="30"/>
      <c r="D397" s="163" t="s">
        <v>158</v>
      </c>
      <c r="F397" s="164" t="s">
        <v>706</v>
      </c>
      <c r="I397" s="126"/>
      <c r="L397" s="30"/>
      <c r="M397" s="165"/>
      <c r="T397" s="52"/>
      <c r="AT397" s="14" t="s">
        <v>158</v>
      </c>
      <c r="AU397" s="14" t="s">
        <v>149</v>
      </c>
    </row>
    <row r="398" spans="2:65" s="1" customFormat="1" ht="24.2" customHeight="1">
      <c r="B398" s="30"/>
      <c r="C398" s="151" t="s">
        <v>708</v>
      </c>
      <c r="D398" s="151" t="s">
        <v>152</v>
      </c>
      <c r="E398" s="152" t="s">
        <v>709</v>
      </c>
      <c r="F398" s="153" t="s">
        <v>710</v>
      </c>
      <c r="G398" s="154" t="s">
        <v>170</v>
      </c>
      <c r="H398" s="155">
        <v>32</v>
      </c>
      <c r="I398" s="156"/>
      <c r="J398" s="157">
        <f>ROUND(I398*H398,2)</f>
        <v>0</v>
      </c>
      <c r="K398" s="158"/>
      <c r="L398" s="30"/>
      <c r="M398" s="159" t="s">
        <v>1</v>
      </c>
      <c r="N398" s="124" t="s">
        <v>40</v>
      </c>
      <c r="P398" s="160">
        <f>O398*H398</f>
        <v>0</v>
      </c>
      <c r="Q398" s="160">
        <v>0</v>
      </c>
      <c r="R398" s="160">
        <f>Q398*H398</f>
        <v>0</v>
      </c>
      <c r="S398" s="160">
        <v>0</v>
      </c>
      <c r="T398" s="161">
        <f>S398*H398</f>
        <v>0</v>
      </c>
      <c r="AR398" s="162" t="s">
        <v>222</v>
      </c>
      <c r="AT398" s="162" t="s">
        <v>152</v>
      </c>
      <c r="AU398" s="162" t="s">
        <v>149</v>
      </c>
      <c r="AY398" s="14" t="s">
        <v>148</v>
      </c>
      <c r="BE398" s="90">
        <f>IF(N398="základní",J398,0)</f>
        <v>0</v>
      </c>
      <c r="BF398" s="90">
        <f>IF(N398="snížená",J398,0)</f>
        <v>0</v>
      </c>
      <c r="BG398" s="90">
        <f>IF(N398="zákl. přenesená",J398,0)</f>
        <v>0</v>
      </c>
      <c r="BH398" s="90">
        <f>IF(N398="sníž. přenesená",J398,0)</f>
        <v>0</v>
      </c>
      <c r="BI398" s="90">
        <f>IF(N398="nulová",J398,0)</f>
        <v>0</v>
      </c>
      <c r="BJ398" s="14" t="s">
        <v>83</v>
      </c>
      <c r="BK398" s="90">
        <f>ROUND(I398*H398,2)</f>
        <v>0</v>
      </c>
      <c r="BL398" s="14" t="s">
        <v>222</v>
      </c>
      <c r="BM398" s="162" t="s">
        <v>711</v>
      </c>
    </row>
    <row r="399" spans="2:47" s="1" customFormat="1" ht="12">
      <c r="B399" s="30"/>
      <c r="D399" s="163" t="s">
        <v>158</v>
      </c>
      <c r="F399" s="164" t="s">
        <v>710</v>
      </c>
      <c r="I399" s="126"/>
      <c r="L399" s="30"/>
      <c r="M399" s="165"/>
      <c r="T399" s="52"/>
      <c r="AT399" s="14" t="s">
        <v>158</v>
      </c>
      <c r="AU399" s="14" t="s">
        <v>149</v>
      </c>
    </row>
    <row r="400" spans="2:65" s="1" customFormat="1" ht="24.2" customHeight="1">
      <c r="B400" s="30"/>
      <c r="C400" s="173" t="s">
        <v>89</v>
      </c>
      <c r="D400" s="173" t="s">
        <v>226</v>
      </c>
      <c r="E400" s="174" t="s">
        <v>712</v>
      </c>
      <c r="F400" s="175" t="s">
        <v>713</v>
      </c>
      <c r="G400" s="176" t="s">
        <v>170</v>
      </c>
      <c r="H400" s="177">
        <v>31</v>
      </c>
      <c r="I400" s="178"/>
      <c r="J400" s="179">
        <f>ROUND(I400*H400,2)</f>
        <v>0</v>
      </c>
      <c r="K400" s="180"/>
      <c r="L400" s="181"/>
      <c r="M400" s="182" t="s">
        <v>1</v>
      </c>
      <c r="N400" s="183" t="s">
        <v>40</v>
      </c>
      <c r="P400" s="160">
        <f>O400*H400</f>
        <v>0</v>
      </c>
      <c r="Q400" s="160">
        <v>0</v>
      </c>
      <c r="R400" s="160">
        <f>Q400*H400</f>
        <v>0</v>
      </c>
      <c r="S400" s="160">
        <v>0</v>
      </c>
      <c r="T400" s="161">
        <f>S400*H400</f>
        <v>0</v>
      </c>
      <c r="AR400" s="162" t="s">
        <v>229</v>
      </c>
      <c r="AT400" s="162" t="s">
        <v>226</v>
      </c>
      <c r="AU400" s="162" t="s">
        <v>149</v>
      </c>
      <c r="AY400" s="14" t="s">
        <v>148</v>
      </c>
      <c r="BE400" s="90">
        <f>IF(N400="základní",J400,0)</f>
        <v>0</v>
      </c>
      <c r="BF400" s="90">
        <f>IF(N400="snížená",J400,0)</f>
        <v>0</v>
      </c>
      <c r="BG400" s="90">
        <f>IF(N400="zákl. přenesená",J400,0)</f>
        <v>0</v>
      </c>
      <c r="BH400" s="90">
        <f>IF(N400="sníž. přenesená",J400,0)</f>
        <v>0</v>
      </c>
      <c r="BI400" s="90">
        <f>IF(N400="nulová",J400,0)</f>
        <v>0</v>
      </c>
      <c r="BJ400" s="14" t="s">
        <v>83</v>
      </c>
      <c r="BK400" s="90">
        <f>ROUND(I400*H400,2)</f>
        <v>0</v>
      </c>
      <c r="BL400" s="14" t="s">
        <v>222</v>
      </c>
      <c r="BM400" s="162" t="s">
        <v>714</v>
      </c>
    </row>
    <row r="401" spans="2:47" s="1" customFormat="1" ht="19.5">
      <c r="B401" s="30"/>
      <c r="D401" s="163" t="s">
        <v>158</v>
      </c>
      <c r="F401" s="164" t="s">
        <v>713</v>
      </c>
      <c r="I401" s="126"/>
      <c r="L401" s="30"/>
      <c r="M401" s="165"/>
      <c r="T401" s="52"/>
      <c r="AT401" s="14" t="s">
        <v>158</v>
      </c>
      <c r="AU401" s="14" t="s">
        <v>149</v>
      </c>
    </row>
    <row r="402" spans="2:65" s="1" customFormat="1" ht="24.2" customHeight="1">
      <c r="B402" s="30"/>
      <c r="C402" s="173" t="s">
        <v>715</v>
      </c>
      <c r="D402" s="173" t="s">
        <v>226</v>
      </c>
      <c r="E402" s="174" t="s">
        <v>716</v>
      </c>
      <c r="F402" s="175" t="s">
        <v>717</v>
      </c>
      <c r="G402" s="176" t="s">
        <v>170</v>
      </c>
      <c r="H402" s="177">
        <v>4</v>
      </c>
      <c r="I402" s="178"/>
      <c r="J402" s="179">
        <f>ROUND(I402*H402,2)</f>
        <v>0</v>
      </c>
      <c r="K402" s="180"/>
      <c r="L402" s="181"/>
      <c r="M402" s="182" t="s">
        <v>1</v>
      </c>
      <c r="N402" s="183" t="s">
        <v>40</v>
      </c>
      <c r="P402" s="160">
        <f>O402*H402</f>
        <v>0</v>
      </c>
      <c r="Q402" s="160">
        <v>2E-05</v>
      </c>
      <c r="R402" s="160">
        <f>Q402*H402</f>
        <v>8E-05</v>
      </c>
      <c r="S402" s="160">
        <v>0</v>
      </c>
      <c r="T402" s="161">
        <f>S402*H402</f>
        <v>0</v>
      </c>
      <c r="AR402" s="162" t="s">
        <v>229</v>
      </c>
      <c r="AT402" s="162" t="s">
        <v>226</v>
      </c>
      <c r="AU402" s="162" t="s">
        <v>149</v>
      </c>
      <c r="AY402" s="14" t="s">
        <v>148</v>
      </c>
      <c r="BE402" s="90">
        <f>IF(N402="základní",J402,0)</f>
        <v>0</v>
      </c>
      <c r="BF402" s="90">
        <f>IF(N402="snížená",J402,0)</f>
        <v>0</v>
      </c>
      <c r="BG402" s="90">
        <f>IF(N402="zákl. přenesená",J402,0)</f>
        <v>0</v>
      </c>
      <c r="BH402" s="90">
        <f>IF(N402="sníž. přenesená",J402,0)</f>
        <v>0</v>
      </c>
      <c r="BI402" s="90">
        <f>IF(N402="nulová",J402,0)</f>
        <v>0</v>
      </c>
      <c r="BJ402" s="14" t="s">
        <v>83</v>
      </c>
      <c r="BK402" s="90">
        <f>ROUND(I402*H402,2)</f>
        <v>0</v>
      </c>
      <c r="BL402" s="14" t="s">
        <v>222</v>
      </c>
      <c r="BM402" s="162" t="s">
        <v>718</v>
      </c>
    </row>
    <row r="403" spans="2:47" s="1" customFormat="1" ht="19.5">
      <c r="B403" s="30"/>
      <c r="D403" s="163" t="s">
        <v>158</v>
      </c>
      <c r="F403" s="164" t="s">
        <v>717</v>
      </c>
      <c r="I403" s="126"/>
      <c r="L403" s="30"/>
      <c r="M403" s="165"/>
      <c r="T403" s="52"/>
      <c r="AT403" s="14" t="s">
        <v>158</v>
      </c>
      <c r="AU403" s="14" t="s">
        <v>149</v>
      </c>
    </row>
    <row r="404" spans="2:65" s="1" customFormat="1" ht="24.2" customHeight="1">
      <c r="B404" s="30"/>
      <c r="C404" s="151" t="s">
        <v>719</v>
      </c>
      <c r="D404" s="151" t="s">
        <v>152</v>
      </c>
      <c r="E404" s="152" t="s">
        <v>720</v>
      </c>
      <c r="F404" s="153" t="s">
        <v>721</v>
      </c>
      <c r="G404" s="154" t="s">
        <v>170</v>
      </c>
      <c r="H404" s="155">
        <v>2</v>
      </c>
      <c r="I404" s="156"/>
      <c r="J404" s="157">
        <f>ROUND(I404*H404,2)</f>
        <v>0</v>
      </c>
      <c r="K404" s="158"/>
      <c r="L404" s="30"/>
      <c r="M404" s="159" t="s">
        <v>1</v>
      </c>
      <c r="N404" s="124" t="s">
        <v>40</v>
      </c>
      <c r="P404" s="160">
        <f>O404*H404</f>
        <v>0</v>
      </c>
      <c r="Q404" s="160">
        <v>0</v>
      </c>
      <c r="R404" s="160">
        <f>Q404*H404</f>
        <v>0</v>
      </c>
      <c r="S404" s="160">
        <v>0</v>
      </c>
      <c r="T404" s="161">
        <f>S404*H404</f>
        <v>0</v>
      </c>
      <c r="AR404" s="162" t="s">
        <v>222</v>
      </c>
      <c r="AT404" s="162" t="s">
        <v>152</v>
      </c>
      <c r="AU404" s="162" t="s">
        <v>149</v>
      </c>
      <c r="AY404" s="14" t="s">
        <v>148</v>
      </c>
      <c r="BE404" s="90">
        <f>IF(N404="základní",J404,0)</f>
        <v>0</v>
      </c>
      <c r="BF404" s="90">
        <f>IF(N404="snížená",J404,0)</f>
        <v>0</v>
      </c>
      <c r="BG404" s="90">
        <f>IF(N404="zákl. přenesená",J404,0)</f>
        <v>0</v>
      </c>
      <c r="BH404" s="90">
        <f>IF(N404="sníž. přenesená",J404,0)</f>
        <v>0</v>
      </c>
      <c r="BI404" s="90">
        <f>IF(N404="nulová",J404,0)</f>
        <v>0</v>
      </c>
      <c r="BJ404" s="14" t="s">
        <v>83</v>
      </c>
      <c r="BK404" s="90">
        <f>ROUND(I404*H404,2)</f>
        <v>0</v>
      </c>
      <c r="BL404" s="14" t="s">
        <v>222</v>
      </c>
      <c r="BM404" s="162" t="s">
        <v>722</v>
      </c>
    </row>
    <row r="405" spans="2:47" s="1" customFormat="1" ht="12">
      <c r="B405" s="30"/>
      <c r="D405" s="163" t="s">
        <v>158</v>
      </c>
      <c r="F405" s="164" t="s">
        <v>721</v>
      </c>
      <c r="I405" s="126"/>
      <c r="L405" s="30"/>
      <c r="M405" s="165"/>
      <c r="T405" s="52"/>
      <c r="AT405" s="14" t="s">
        <v>158</v>
      </c>
      <c r="AU405" s="14" t="s">
        <v>149</v>
      </c>
    </row>
    <row r="406" spans="2:65" s="1" customFormat="1" ht="24.2" customHeight="1">
      <c r="B406" s="30"/>
      <c r="C406" s="173" t="s">
        <v>723</v>
      </c>
      <c r="D406" s="173" t="s">
        <v>226</v>
      </c>
      <c r="E406" s="174" t="s">
        <v>724</v>
      </c>
      <c r="F406" s="175" t="s">
        <v>725</v>
      </c>
      <c r="G406" s="176" t="s">
        <v>170</v>
      </c>
      <c r="H406" s="177">
        <v>2</v>
      </c>
      <c r="I406" s="178"/>
      <c r="J406" s="179">
        <f>ROUND(I406*H406,2)</f>
        <v>0</v>
      </c>
      <c r="K406" s="180"/>
      <c r="L406" s="181"/>
      <c r="M406" s="182" t="s">
        <v>1</v>
      </c>
      <c r="N406" s="183" t="s">
        <v>40</v>
      </c>
      <c r="P406" s="160">
        <f>O406*H406</f>
        <v>0</v>
      </c>
      <c r="Q406" s="160">
        <v>0.0001</v>
      </c>
      <c r="R406" s="160">
        <f>Q406*H406</f>
        <v>0.0002</v>
      </c>
      <c r="S406" s="160">
        <v>0</v>
      </c>
      <c r="T406" s="161">
        <f>S406*H406</f>
        <v>0</v>
      </c>
      <c r="AR406" s="162" t="s">
        <v>229</v>
      </c>
      <c r="AT406" s="162" t="s">
        <v>226</v>
      </c>
      <c r="AU406" s="162" t="s">
        <v>149</v>
      </c>
      <c r="AY406" s="14" t="s">
        <v>148</v>
      </c>
      <c r="BE406" s="90">
        <f>IF(N406="základní",J406,0)</f>
        <v>0</v>
      </c>
      <c r="BF406" s="90">
        <f>IF(N406="snížená",J406,0)</f>
        <v>0</v>
      </c>
      <c r="BG406" s="90">
        <f>IF(N406="zákl. přenesená",J406,0)</f>
        <v>0</v>
      </c>
      <c r="BH406" s="90">
        <f>IF(N406="sníž. přenesená",J406,0)</f>
        <v>0</v>
      </c>
      <c r="BI406" s="90">
        <f>IF(N406="nulová",J406,0)</f>
        <v>0</v>
      </c>
      <c r="BJ406" s="14" t="s">
        <v>83</v>
      </c>
      <c r="BK406" s="90">
        <f>ROUND(I406*H406,2)</f>
        <v>0</v>
      </c>
      <c r="BL406" s="14" t="s">
        <v>222</v>
      </c>
      <c r="BM406" s="162" t="s">
        <v>726</v>
      </c>
    </row>
    <row r="407" spans="2:47" s="1" customFormat="1" ht="19.5">
      <c r="B407" s="30"/>
      <c r="D407" s="163" t="s">
        <v>158</v>
      </c>
      <c r="F407" s="164" t="s">
        <v>725</v>
      </c>
      <c r="I407" s="126"/>
      <c r="L407" s="30"/>
      <c r="M407" s="165"/>
      <c r="T407" s="52"/>
      <c r="AT407" s="14" t="s">
        <v>158</v>
      </c>
      <c r="AU407" s="14" t="s">
        <v>149</v>
      </c>
    </row>
    <row r="408" spans="2:65" s="1" customFormat="1" ht="24.2" customHeight="1">
      <c r="B408" s="30"/>
      <c r="C408" s="151" t="s">
        <v>7</v>
      </c>
      <c r="D408" s="151" t="s">
        <v>152</v>
      </c>
      <c r="E408" s="152" t="s">
        <v>727</v>
      </c>
      <c r="F408" s="153" t="s">
        <v>728</v>
      </c>
      <c r="G408" s="154" t="s">
        <v>282</v>
      </c>
      <c r="H408" s="155">
        <v>718</v>
      </c>
      <c r="I408" s="156"/>
      <c r="J408" s="157">
        <f>ROUND(I408*H408,2)</f>
        <v>0</v>
      </c>
      <c r="K408" s="158"/>
      <c r="L408" s="30"/>
      <c r="M408" s="159" t="s">
        <v>1</v>
      </c>
      <c r="N408" s="124" t="s">
        <v>40</v>
      </c>
      <c r="P408" s="160">
        <f>O408*H408</f>
        <v>0</v>
      </c>
      <c r="Q408" s="160">
        <v>0</v>
      </c>
      <c r="R408" s="160">
        <f>Q408*H408</f>
        <v>0</v>
      </c>
      <c r="S408" s="160">
        <v>0</v>
      </c>
      <c r="T408" s="161">
        <f>S408*H408</f>
        <v>0</v>
      </c>
      <c r="AR408" s="162" t="s">
        <v>222</v>
      </c>
      <c r="AT408" s="162" t="s">
        <v>152</v>
      </c>
      <c r="AU408" s="162" t="s">
        <v>149</v>
      </c>
      <c r="AY408" s="14" t="s">
        <v>148</v>
      </c>
      <c r="BE408" s="90">
        <f>IF(N408="základní",J408,0)</f>
        <v>0</v>
      </c>
      <c r="BF408" s="90">
        <f>IF(N408="snížená",J408,0)</f>
        <v>0</v>
      </c>
      <c r="BG408" s="90">
        <f>IF(N408="zákl. přenesená",J408,0)</f>
        <v>0</v>
      </c>
      <c r="BH408" s="90">
        <f>IF(N408="sníž. přenesená",J408,0)</f>
        <v>0</v>
      </c>
      <c r="BI408" s="90">
        <f>IF(N408="nulová",J408,0)</f>
        <v>0</v>
      </c>
      <c r="BJ408" s="14" t="s">
        <v>83</v>
      </c>
      <c r="BK408" s="90">
        <f>ROUND(I408*H408,2)</f>
        <v>0</v>
      </c>
      <c r="BL408" s="14" t="s">
        <v>222</v>
      </c>
      <c r="BM408" s="162" t="s">
        <v>729</v>
      </c>
    </row>
    <row r="409" spans="2:47" s="1" customFormat="1" ht="19.5">
      <c r="B409" s="30"/>
      <c r="D409" s="163" t="s">
        <v>158</v>
      </c>
      <c r="F409" s="164" t="s">
        <v>728</v>
      </c>
      <c r="I409" s="126"/>
      <c r="L409" s="30"/>
      <c r="M409" s="165"/>
      <c r="T409" s="52"/>
      <c r="AT409" s="14" t="s">
        <v>158</v>
      </c>
      <c r="AU409" s="14" t="s">
        <v>149</v>
      </c>
    </row>
    <row r="410" spans="2:65" s="1" customFormat="1" ht="24.2" customHeight="1">
      <c r="B410" s="30"/>
      <c r="C410" s="173" t="s">
        <v>730</v>
      </c>
      <c r="D410" s="173" t="s">
        <v>226</v>
      </c>
      <c r="E410" s="174" t="s">
        <v>731</v>
      </c>
      <c r="F410" s="175" t="s">
        <v>732</v>
      </c>
      <c r="G410" s="176" t="s">
        <v>282</v>
      </c>
      <c r="H410" s="177">
        <v>680</v>
      </c>
      <c r="I410" s="178"/>
      <c r="J410" s="179">
        <f>ROUND(I410*H410,2)</f>
        <v>0</v>
      </c>
      <c r="K410" s="180"/>
      <c r="L410" s="181"/>
      <c r="M410" s="182" t="s">
        <v>1</v>
      </c>
      <c r="N410" s="183" t="s">
        <v>40</v>
      </c>
      <c r="P410" s="160">
        <f>O410*H410</f>
        <v>0</v>
      </c>
      <c r="Q410" s="160">
        <v>4E-05</v>
      </c>
      <c r="R410" s="160">
        <f>Q410*H410</f>
        <v>0.027200000000000002</v>
      </c>
      <c r="S410" s="160">
        <v>0</v>
      </c>
      <c r="T410" s="161">
        <f>S410*H410</f>
        <v>0</v>
      </c>
      <c r="AR410" s="162" t="s">
        <v>229</v>
      </c>
      <c r="AT410" s="162" t="s">
        <v>226</v>
      </c>
      <c r="AU410" s="162" t="s">
        <v>149</v>
      </c>
      <c r="AY410" s="14" t="s">
        <v>148</v>
      </c>
      <c r="BE410" s="90">
        <f>IF(N410="základní",J410,0)</f>
        <v>0</v>
      </c>
      <c r="BF410" s="90">
        <f>IF(N410="snížená",J410,0)</f>
        <v>0</v>
      </c>
      <c r="BG410" s="90">
        <f>IF(N410="zákl. přenesená",J410,0)</f>
        <v>0</v>
      </c>
      <c r="BH410" s="90">
        <f>IF(N410="sníž. přenesená",J410,0)</f>
        <v>0</v>
      </c>
      <c r="BI410" s="90">
        <f>IF(N410="nulová",J410,0)</f>
        <v>0</v>
      </c>
      <c r="BJ410" s="14" t="s">
        <v>83</v>
      </c>
      <c r="BK410" s="90">
        <f>ROUND(I410*H410,2)</f>
        <v>0</v>
      </c>
      <c r="BL410" s="14" t="s">
        <v>222</v>
      </c>
      <c r="BM410" s="162" t="s">
        <v>733</v>
      </c>
    </row>
    <row r="411" spans="2:47" s="1" customFormat="1" ht="19.5">
      <c r="B411" s="30"/>
      <c r="D411" s="163" t="s">
        <v>158</v>
      </c>
      <c r="F411" s="164" t="s">
        <v>732</v>
      </c>
      <c r="I411" s="126"/>
      <c r="L411" s="30"/>
      <c r="M411" s="165"/>
      <c r="T411" s="52"/>
      <c r="AT411" s="14" t="s">
        <v>158</v>
      </c>
      <c r="AU411" s="14" t="s">
        <v>149</v>
      </c>
    </row>
    <row r="412" spans="2:65" s="1" customFormat="1" ht="37.9" customHeight="1">
      <c r="B412" s="30"/>
      <c r="C412" s="173" t="s">
        <v>734</v>
      </c>
      <c r="D412" s="173" t="s">
        <v>226</v>
      </c>
      <c r="E412" s="174" t="s">
        <v>735</v>
      </c>
      <c r="F412" s="175" t="s">
        <v>736</v>
      </c>
      <c r="G412" s="176" t="s">
        <v>282</v>
      </c>
      <c r="H412" s="177">
        <v>38</v>
      </c>
      <c r="I412" s="178"/>
      <c r="J412" s="179">
        <f>ROUND(I412*H412,2)</f>
        <v>0</v>
      </c>
      <c r="K412" s="180"/>
      <c r="L412" s="181"/>
      <c r="M412" s="182" t="s">
        <v>1</v>
      </c>
      <c r="N412" s="183" t="s">
        <v>40</v>
      </c>
      <c r="P412" s="160">
        <f>O412*H412</f>
        <v>0</v>
      </c>
      <c r="Q412" s="160">
        <v>4E-05</v>
      </c>
      <c r="R412" s="160">
        <f>Q412*H412</f>
        <v>0.00152</v>
      </c>
      <c r="S412" s="160">
        <v>0</v>
      </c>
      <c r="T412" s="161">
        <f>S412*H412</f>
        <v>0</v>
      </c>
      <c r="AR412" s="162" t="s">
        <v>229</v>
      </c>
      <c r="AT412" s="162" t="s">
        <v>226</v>
      </c>
      <c r="AU412" s="162" t="s">
        <v>149</v>
      </c>
      <c r="AY412" s="14" t="s">
        <v>148</v>
      </c>
      <c r="BE412" s="90">
        <f>IF(N412="základní",J412,0)</f>
        <v>0</v>
      </c>
      <c r="BF412" s="90">
        <f>IF(N412="snížená",J412,0)</f>
        <v>0</v>
      </c>
      <c r="BG412" s="90">
        <f>IF(N412="zákl. přenesená",J412,0)</f>
        <v>0</v>
      </c>
      <c r="BH412" s="90">
        <f>IF(N412="sníž. přenesená",J412,0)</f>
        <v>0</v>
      </c>
      <c r="BI412" s="90">
        <f>IF(N412="nulová",J412,0)</f>
        <v>0</v>
      </c>
      <c r="BJ412" s="14" t="s">
        <v>83</v>
      </c>
      <c r="BK412" s="90">
        <f>ROUND(I412*H412,2)</f>
        <v>0</v>
      </c>
      <c r="BL412" s="14" t="s">
        <v>222</v>
      </c>
      <c r="BM412" s="162" t="s">
        <v>737</v>
      </c>
    </row>
    <row r="413" spans="2:47" s="1" customFormat="1" ht="19.5">
      <c r="B413" s="30"/>
      <c r="D413" s="163" t="s">
        <v>158</v>
      </c>
      <c r="F413" s="164" t="s">
        <v>736</v>
      </c>
      <c r="I413" s="126"/>
      <c r="L413" s="30"/>
      <c r="M413" s="165"/>
      <c r="T413" s="52"/>
      <c r="AT413" s="14" t="s">
        <v>158</v>
      </c>
      <c r="AU413" s="14" t="s">
        <v>149</v>
      </c>
    </row>
    <row r="414" spans="2:65" s="1" customFormat="1" ht="24.2" customHeight="1">
      <c r="B414" s="30"/>
      <c r="C414" s="151" t="s">
        <v>738</v>
      </c>
      <c r="D414" s="151" t="s">
        <v>152</v>
      </c>
      <c r="E414" s="152" t="s">
        <v>739</v>
      </c>
      <c r="F414" s="153" t="s">
        <v>740</v>
      </c>
      <c r="G414" s="154" t="s">
        <v>170</v>
      </c>
      <c r="H414" s="155">
        <v>31</v>
      </c>
      <c r="I414" s="156"/>
      <c r="J414" s="157">
        <f>ROUND(I414*H414,2)</f>
        <v>0</v>
      </c>
      <c r="K414" s="158"/>
      <c r="L414" s="30"/>
      <c r="M414" s="159" t="s">
        <v>1</v>
      </c>
      <c r="N414" s="124" t="s">
        <v>40</v>
      </c>
      <c r="P414" s="160">
        <f>O414*H414</f>
        <v>0</v>
      </c>
      <c r="Q414" s="160">
        <v>0</v>
      </c>
      <c r="R414" s="160">
        <f>Q414*H414</f>
        <v>0</v>
      </c>
      <c r="S414" s="160">
        <v>0</v>
      </c>
      <c r="T414" s="161">
        <f>S414*H414</f>
        <v>0</v>
      </c>
      <c r="AR414" s="162" t="s">
        <v>222</v>
      </c>
      <c r="AT414" s="162" t="s">
        <v>152</v>
      </c>
      <c r="AU414" s="162" t="s">
        <v>149</v>
      </c>
      <c r="AY414" s="14" t="s">
        <v>148</v>
      </c>
      <c r="BE414" s="90">
        <f>IF(N414="základní",J414,0)</f>
        <v>0</v>
      </c>
      <c r="BF414" s="90">
        <f>IF(N414="snížená",J414,0)</f>
        <v>0</v>
      </c>
      <c r="BG414" s="90">
        <f>IF(N414="zákl. přenesená",J414,0)</f>
        <v>0</v>
      </c>
      <c r="BH414" s="90">
        <f>IF(N414="sníž. přenesená",J414,0)</f>
        <v>0</v>
      </c>
      <c r="BI414" s="90">
        <f>IF(N414="nulová",J414,0)</f>
        <v>0</v>
      </c>
      <c r="BJ414" s="14" t="s">
        <v>83</v>
      </c>
      <c r="BK414" s="90">
        <f>ROUND(I414*H414,2)</f>
        <v>0</v>
      </c>
      <c r="BL414" s="14" t="s">
        <v>222</v>
      </c>
      <c r="BM414" s="162" t="s">
        <v>741</v>
      </c>
    </row>
    <row r="415" spans="2:47" s="1" customFormat="1" ht="19.5">
      <c r="B415" s="30"/>
      <c r="D415" s="163" t="s">
        <v>158</v>
      </c>
      <c r="F415" s="164" t="s">
        <v>742</v>
      </c>
      <c r="I415" s="126"/>
      <c r="L415" s="30"/>
      <c r="M415" s="165"/>
      <c r="T415" s="52"/>
      <c r="AT415" s="14" t="s">
        <v>158</v>
      </c>
      <c r="AU415" s="14" t="s">
        <v>149</v>
      </c>
    </row>
    <row r="416" spans="2:65" s="1" customFormat="1" ht="16.5" customHeight="1">
      <c r="B416" s="30"/>
      <c r="C416" s="151" t="s">
        <v>229</v>
      </c>
      <c r="D416" s="151" t="s">
        <v>152</v>
      </c>
      <c r="E416" s="152" t="s">
        <v>743</v>
      </c>
      <c r="F416" s="153" t="s">
        <v>744</v>
      </c>
      <c r="G416" s="154" t="s">
        <v>170</v>
      </c>
      <c r="H416" s="155">
        <v>2</v>
      </c>
      <c r="I416" s="156"/>
      <c r="J416" s="157">
        <f>ROUND(I416*H416,2)</f>
        <v>0</v>
      </c>
      <c r="K416" s="158"/>
      <c r="L416" s="30"/>
      <c r="M416" s="159" t="s">
        <v>1</v>
      </c>
      <c r="N416" s="124" t="s">
        <v>40</v>
      </c>
      <c r="P416" s="160">
        <f>O416*H416</f>
        <v>0</v>
      </c>
      <c r="Q416" s="160">
        <v>0</v>
      </c>
      <c r="R416" s="160">
        <f>Q416*H416</f>
        <v>0</v>
      </c>
      <c r="S416" s="160">
        <v>0</v>
      </c>
      <c r="T416" s="161">
        <f>S416*H416</f>
        <v>0</v>
      </c>
      <c r="AR416" s="162" t="s">
        <v>222</v>
      </c>
      <c r="AT416" s="162" t="s">
        <v>152</v>
      </c>
      <c r="AU416" s="162" t="s">
        <v>149</v>
      </c>
      <c r="AY416" s="14" t="s">
        <v>148</v>
      </c>
      <c r="BE416" s="90">
        <f>IF(N416="základní",J416,0)</f>
        <v>0</v>
      </c>
      <c r="BF416" s="90">
        <f>IF(N416="snížená",J416,0)</f>
        <v>0</v>
      </c>
      <c r="BG416" s="90">
        <f>IF(N416="zákl. přenesená",J416,0)</f>
        <v>0</v>
      </c>
      <c r="BH416" s="90">
        <f>IF(N416="sníž. přenesená",J416,0)</f>
        <v>0</v>
      </c>
      <c r="BI416" s="90">
        <f>IF(N416="nulová",J416,0)</f>
        <v>0</v>
      </c>
      <c r="BJ416" s="14" t="s">
        <v>83</v>
      </c>
      <c r="BK416" s="90">
        <f>ROUND(I416*H416,2)</f>
        <v>0</v>
      </c>
      <c r="BL416" s="14" t="s">
        <v>222</v>
      </c>
      <c r="BM416" s="162" t="s">
        <v>745</v>
      </c>
    </row>
    <row r="417" spans="2:47" s="1" customFormat="1" ht="19.5">
      <c r="B417" s="30"/>
      <c r="D417" s="163" t="s">
        <v>158</v>
      </c>
      <c r="F417" s="164" t="s">
        <v>746</v>
      </c>
      <c r="I417" s="126"/>
      <c r="L417" s="30"/>
      <c r="M417" s="165"/>
      <c r="T417" s="52"/>
      <c r="AT417" s="14" t="s">
        <v>158</v>
      </c>
      <c r="AU417" s="14" t="s">
        <v>149</v>
      </c>
    </row>
    <row r="418" spans="2:65" s="1" customFormat="1" ht="24.2" customHeight="1">
      <c r="B418" s="30"/>
      <c r="C418" s="173" t="s">
        <v>747</v>
      </c>
      <c r="D418" s="173" t="s">
        <v>226</v>
      </c>
      <c r="E418" s="174" t="s">
        <v>748</v>
      </c>
      <c r="F418" s="175" t="s">
        <v>749</v>
      </c>
      <c r="G418" s="176" t="s">
        <v>170</v>
      </c>
      <c r="H418" s="177">
        <v>2</v>
      </c>
      <c r="I418" s="178"/>
      <c r="J418" s="179">
        <f>ROUND(I418*H418,2)</f>
        <v>0</v>
      </c>
      <c r="K418" s="180"/>
      <c r="L418" s="181"/>
      <c r="M418" s="182" t="s">
        <v>1</v>
      </c>
      <c r="N418" s="183" t="s">
        <v>40</v>
      </c>
      <c r="P418" s="160">
        <f>O418*H418</f>
        <v>0</v>
      </c>
      <c r="Q418" s="160">
        <v>0.0001</v>
      </c>
      <c r="R418" s="160">
        <f>Q418*H418</f>
        <v>0.0002</v>
      </c>
      <c r="S418" s="160">
        <v>0</v>
      </c>
      <c r="T418" s="161">
        <f>S418*H418</f>
        <v>0</v>
      </c>
      <c r="AR418" s="162" t="s">
        <v>229</v>
      </c>
      <c r="AT418" s="162" t="s">
        <v>226</v>
      </c>
      <c r="AU418" s="162" t="s">
        <v>149</v>
      </c>
      <c r="AY418" s="14" t="s">
        <v>148</v>
      </c>
      <c r="BE418" s="90">
        <f>IF(N418="základní",J418,0)</f>
        <v>0</v>
      </c>
      <c r="BF418" s="90">
        <f>IF(N418="snížená",J418,0)</f>
        <v>0</v>
      </c>
      <c r="BG418" s="90">
        <f>IF(N418="zákl. přenesená",J418,0)</f>
        <v>0</v>
      </c>
      <c r="BH418" s="90">
        <f>IF(N418="sníž. přenesená",J418,0)</f>
        <v>0</v>
      </c>
      <c r="BI418" s="90">
        <f>IF(N418="nulová",J418,0)</f>
        <v>0</v>
      </c>
      <c r="BJ418" s="14" t="s">
        <v>83</v>
      </c>
      <c r="BK418" s="90">
        <f>ROUND(I418*H418,2)</f>
        <v>0</v>
      </c>
      <c r="BL418" s="14" t="s">
        <v>222</v>
      </c>
      <c r="BM418" s="162" t="s">
        <v>750</v>
      </c>
    </row>
    <row r="419" spans="2:47" s="1" customFormat="1" ht="12">
      <c r="B419" s="30"/>
      <c r="D419" s="163" t="s">
        <v>158</v>
      </c>
      <c r="F419" s="164" t="s">
        <v>749</v>
      </c>
      <c r="I419" s="126"/>
      <c r="L419" s="30"/>
      <c r="M419" s="165"/>
      <c r="T419" s="52"/>
      <c r="AT419" s="14" t="s">
        <v>158</v>
      </c>
      <c r="AU419" s="14" t="s">
        <v>149</v>
      </c>
    </row>
    <row r="420" spans="2:65" s="1" customFormat="1" ht="33" customHeight="1">
      <c r="B420" s="30"/>
      <c r="C420" s="151" t="s">
        <v>751</v>
      </c>
      <c r="D420" s="151" t="s">
        <v>152</v>
      </c>
      <c r="E420" s="152" t="s">
        <v>752</v>
      </c>
      <c r="F420" s="153" t="s">
        <v>753</v>
      </c>
      <c r="G420" s="154" t="s">
        <v>499</v>
      </c>
      <c r="H420" s="155">
        <v>1</v>
      </c>
      <c r="I420" s="156"/>
      <c r="J420" s="157">
        <f>ROUND(I420*H420,2)</f>
        <v>0</v>
      </c>
      <c r="K420" s="158"/>
      <c r="L420" s="30"/>
      <c r="M420" s="159" t="s">
        <v>1</v>
      </c>
      <c r="N420" s="124" t="s">
        <v>40</v>
      </c>
      <c r="P420" s="160">
        <f>O420*H420</f>
        <v>0</v>
      </c>
      <c r="Q420" s="160">
        <v>0</v>
      </c>
      <c r="R420" s="160">
        <f>Q420*H420</f>
        <v>0</v>
      </c>
      <c r="S420" s="160">
        <v>0</v>
      </c>
      <c r="T420" s="161">
        <f>S420*H420</f>
        <v>0</v>
      </c>
      <c r="AR420" s="162" t="s">
        <v>222</v>
      </c>
      <c r="AT420" s="162" t="s">
        <v>152</v>
      </c>
      <c r="AU420" s="162" t="s">
        <v>149</v>
      </c>
      <c r="AY420" s="14" t="s">
        <v>148</v>
      </c>
      <c r="BE420" s="90">
        <f>IF(N420="základní",J420,0)</f>
        <v>0</v>
      </c>
      <c r="BF420" s="90">
        <f>IF(N420="snížená",J420,0)</f>
        <v>0</v>
      </c>
      <c r="BG420" s="90">
        <f>IF(N420="zákl. přenesená",J420,0)</f>
        <v>0</v>
      </c>
      <c r="BH420" s="90">
        <f>IF(N420="sníž. přenesená",J420,0)</f>
        <v>0</v>
      </c>
      <c r="BI420" s="90">
        <f>IF(N420="nulová",J420,0)</f>
        <v>0</v>
      </c>
      <c r="BJ420" s="14" t="s">
        <v>83</v>
      </c>
      <c r="BK420" s="90">
        <f>ROUND(I420*H420,2)</f>
        <v>0</v>
      </c>
      <c r="BL420" s="14" t="s">
        <v>222</v>
      </c>
      <c r="BM420" s="162" t="s">
        <v>754</v>
      </c>
    </row>
    <row r="421" spans="2:47" s="1" customFormat="1" ht="29.25">
      <c r="B421" s="30"/>
      <c r="D421" s="163" t="s">
        <v>158</v>
      </c>
      <c r="F421" s="164" t="s">
        <v>755</v>
      </c>
      <c r="I421" s="126"/>
      <c r="L421" s="30"/>
      <c r="M421" s="165"/>
      <c r="T421" s="52"/>
      <c r="AT421" s="14" t="s">
        <v>158</v>
      </c>
      <c r="AU421" s="14" t="s">
        <v>149</v>
      </c>
    </row>
    <row r="422" spans="2:65" s="1" customFormat="1" ht="16.5" customHeight="1">
      <c r="B422" s="30"/>
      <c r="C422" s="151" t="s">
        <v>756</v>
      </c>
      <c r="D422" s="151" t="s">
        <v>152</v>
      </c>
      <c r="E422" s="152" t="s">
        <v>757</v>
      </c>
      <c r="F422" s="153" t="s">
        <v>758</v>
      </c>
      <c r="G422" s="154" t="s">
        <v>170</v>
      </c>
      <c r="H422" s="155">
        <v>1</v>
      </c>
      <c r="I422" s="156"/>
      <c r="J422" s="157">
        <f>ROUND(I422*H422,2)</f>
        <v>0</v>
      </c>
      <c r="K422" s="158"/>
      <c r="L422" s="30"/>
      <c r="M422" s="159" t="s">
        <v>1</v>
      </c>
      <c r="N422" s="124" t="s">
        <v>40</v>
      </c>
      <c r="P422" s="160">
        <f>O422*H422</f>
        <v>0</v>
      </c>
      <c r="Q422" s="160">
        <v>0</v>
      </c>
      <c r="R422" s="160">
        <f>Q422*H422</f>
        <v>0</v>
      </c>
      <c r="S422" s="160">
        <v>0</v>
      </c>
      <c r="T422" s="161">
        <f>S422*H422</f>
        <v>0</v>
      </c>
      <c r="AR422" s="162" t="s">
        <v>222</v>
      </c>
      <c r="AT422" s="162" t="s">
        <v>152</v>
      </c>
      <c r="AU422" s="162" t="s">
        <v>149</v>
      </c>
      <c r="AY422" s="14" t="s">
        <v>148</v>
      </c>
      <c r="BE422" s="90">
        <f>IF(N422="základní",J422,0)</f>
        <v>0</v>
      </c>
      <c r="BF422" s="90">
        <f>IF(N422="snížená",J422,0)</f>
        <v>0</v>
      </c>
      <c r="BG422" s="90">
        <f>IF(N422="zákl. přenesená",J422,0)</f>
        <v>0</v>
      </c>
      <c r="BH422" s="90">
        <f>IF(N422="sníž. přenesená",J422,0)</f>
        <v>0</v>
      </c>
      <c r="BI422" s="90">
        <f>IF(N422="nulová",J422,0)</f>
        <v>0</v>
      </c>
      <c r="BJ422" s="14" t="s">
        <v>83</v>
      </c>
      <c r="BK422" s="90">
        <f>ROUND(I422*H422,2)</f>
        <v>0</v>
      </c>
      <c r="BL422" s="14" t="s">
        <v>222</v>
      </c>
      <c r="BM422" s="162" t="s">
        <v>759</v>
      </c>
    </row>
    <row r="423" spans="2:47" s="1" customFormat="1" ht="12">
      <c r="B423" s="30"/>
      <c r="D423" s="163" t="s">
        <v>158</v>
      </c>
      <c r="F423" s="164" t="s">
        <v>760</v>
      </c>
      <c r="I423" s="126"/>
      <c r="L423" s="30"/>
      <c r="M423" s="165"/>
      <c r="T423" s="52"/>
      <c r="AT423" s="14" t="s">
        <v>158</v>
      </c>
      <c r="AU423" s="14" t="s">
        <v>149</v>
      </c>
    </row>
    <row r="424" spans="2:65" s="1" customFormat="1" ht="24.2" customHeight="1">
      <c r="B424" s="30"/>
      <c r="C424" s="151" t="s">
        <v>761</v>
      </c>
      <c r="D424" s="151" t="s">
        <v>152</v>
      </c>
      <c r="E424" s="152" t="s">
        <v>762</v>
      </c>
      <c r="F424" s="153" t="s">
        <v>763</v>
      </c>
      <c r="G424" s="154" t="s">
        <v>170</v>
      </c>
      <c r="H424" s="155">
        <v>1</v>
      </c>
      <c r="I424" s="156"/>
      <c r="J424" s="157">
        <f>ROUND(I424*H424,2)</f>
        <v>0</v>
      </c>
      <c r="K424" s="158"/>
      <c r="L424" s="30"/>
      <c r="M424" s="159" t="s">
        <v>1</v>
      </c>
      <c r="N424" s="124" t="s">
        <v>40</v>
      </c>
      <c r="P424" s="160">
        <f>O424*H424</f>
        <v>0</v>
      </c>
      <c r="Q424" s="160">
        <v>0</v>
      </c>
      <c r="R424" s="160">
        <f>Q424*H424</f>
        <v>0</v>
      </c>
      <c r="S424" s="160">
        <v>0</v>
      </c>
      <c r="T424" s="161">
        <f>S424*H424</f>
        <v>0</v>
      </c>
      <c r="AR424" s="162" t="s">
        <v>222</v>
      </c>
      <c r="AT424" s="162" t="s">
        <v>152</v>
      </c>
      <c r="AU424" s="162" t="s">
        <v>149</v>
      </c>
      <c r="AY424" s="14" t="s">
        <v>148</v>
      </c>
      <c r="BE424" s="90">
        <f>IF(N424="základní",J424,0)</f>
        <v>0</v>
      </c>
      <c r="BF424" s="90">
        <f>IF(N424="snížená",J424,0)</f>
        <v>0</v>
      </c>
      <c r="BG424" s="90">
        <f>IF(N424="zákl. přenesená",J424,0)</f>
        <v>0</v>
      </c>
      <c r="BH424" s="90">
        <f>IF(N424="sníž. přenesená",J424,0)</f>
        <v>0</v>
      </c>
      <c r="BI424" s="90">
        <f>IF(N424="nulová",J424,0)</f>
        <v>0</v>
      </c>
      <c r="BJ424" s="14" t="s">
        <v>83</v>
      </c>
      <c r="BK424" s="90">
        <f>ROUND(I424*H424,2)</f>
        <v>0</v>
      </c>
      <c r="BL424" s="14" t="s">
        <v>222</v>
      </c>
      <c r="BM424" s="162" t="s">
        <v>764</v>
      </c>
    </row>
    <row r="425" spans="2:47" s="1" customFormat="1" ht="19.5">
      <c r="B425" s="30"/>
      <c r="D425" s="163" t="s">
        <v>158</v>
      </c>
      <c r="F425" s="164" t="s">
        <v>763</v>
      </c>
      <c r="I425" s="126"/>
      <c r="L425" s="30"/>
      <c r="M425" s="165"/>
      <c r="T425" s="52"/>
      <c r="AT425" s="14" t="s">
        <v>158</v>
      </c>
      <c r="AU425" s="14" t="s">
        <v>149</v>
      </c>
    </row>
    <row r="426" spans="2:65" s="1" customFormat="1" ht="37.9" customHeight="1">
      <c r="B426" s="30"/>
      <c r="C426" s="173" t="s">
        <v>765</v>
      </c>
      <c r="D426" s="173" t="s">
        <v>226</v>
      </c>
      <c r="E426" s="174" t="s">
        <v>766</v>
      </c>
      <c r="F426" s="175" t="s">
        <v>767</v>
      </c>
      <c r="G426" s="176" t="s">
        <v>170</v>
      </c>
      <c r="H426" s="177">
        <v>1</v>
      </c>
      <c r="I426" s="178"/>
      <c r="J426" s="179">
        <f>ROUND(I426*H426,2)</f>
        <v>0</v>
      </c>
      <c r="K426" s="180"/>
      <c r="L426" s="181"/>
      <c r="M426" s="182" t="s">
        <v>1</v>
      </c>
      <c r="N426" s="183" t="s">
        <v>40</v>
      </c>
      <c r="P426" s="160">
        <f>O426*H426</f>
        <v>0</v>
      </c>
      <c r="Q426" s="160">
        <v>0.0001</v>
      </c>
      <c r="R426" s="160">
        <f>Q426*H426</f>
        <v>0.0001</v>
      </c>
      <c r="S426" s="160">
        <v>0</v>
      </c>
      <c r="T426" s="161">
        <f>S426*H426</f>
        <v>0</v>
      </c>
      <c r="AR426" s="162" t="s">
        <v>229</v>
      </c>
      <c r="AT426" s="162" t="s">
        <v>226</v>
      </c>
      <c r="AU426" s="162" t="s">
        <v>149</v>
      </c>
      <c r="AY426" s="14" t="s">
        <v>148</v>
      </c>
      <c r="BE426" s="90">
        <f>IF(N426="základní",J426,0)</f>
        <v>0</v>
      </c>
      <c r="BF426" s="90">
        <f>IF(N426="snížená",J426,0)</f>
        <v>0</v>
      </c>
      <c r="BG426" s="90">
        <f>IF(N426="zákl. přenesená",J426,0)</f>
        <v>0</v>
      </c>
      <c r="BH426" s="90">
        <f>IF(N426="sníž. přenesená",J426,0)</f>
        <v>0</v>
      </c>
      <c r="BI426" s="90">
        <f>IF(N426="nulová",J426,0)</f>
        <v>0</v>
      </c>
      <c r="BJ426" s="14" t="s">
        <v>83</v>
      </c>
      <c r="BK426" s="90">
        <f>ROUND(I426*H426,2)</f>
        <v>0</v>
      </c>
      <c r="BL426" s="14" t="s">
        <v>222</v>
      </c>
      <c r="BM426" s="162" t="s">
        <v>768</v>
      </c>
    </row>
    <row r="427" spans="2:47" s="1" customFormat="1" ht="29.25">
      <c r="B427" s="30"/>
      <c r="D427" s="163" t="s">
        <v>158</v>
      </c>
      <c r="F427" s="164" t="s">
        <v>769</v>
      </c>
      <c r="I427" s="126"/>
      <c r="L427" s="30"/>
      <c r="M427" s="165"/>
      <c r="T427" s="52"/>
      <c r="AT427" s="14" t="s">
        <v>158</v>
      </c>
      <c r="AU427" s="14" t="s">
        <v>149</v>
      </c>
    </row>
    <row r="428" spans="2:65" s="1" customFormat="1" ht="24.2" customHeight="1">
      <c r="B428" s="30"/>
      <c r="C428" s="151" t="s">
        <v>770</v>
      </c>
      <c r="D428" s="151" t="s">
        <v>152</v>
      </c>
      <c r="E428" s="152" t="s">
        <v>771</v>
      </c>
      <c r="F428" s="153" t="s">
        <v>772</v>
      </c>
      <c r="G428" s="154" t="s">
        <v>282</v>
      </c>
      <c r="H428" s="155">
        <v>25</v>
      </c>
      <c r="I428" s="156"/>
      <c r="J428" s="157">
        <f>ROUND(I428*H428,2)</f>
        <v>0</v>
      </c>
      <c r="K428" s="158"/>
      <c r="L428" s="30"/>
      <c r="M428" s="159" t="s">
        <v>1</v>
      </c>
      <c r="N428" s="124" t="s">
        <v>40</v>
      </c>
      <c r="P428" s="160">
        <f>O428*H428</f>
        <v>0</v>
      </c>
      <c r="Q428" s="160">
        <v>0</v>
      </c>
      <c r="R428" s="160">
        <f>Q428*H428</f>
        <v>0</v>
      </c>
      <c r="S428" s="160">
        <v>0</v>
      </c>
      <c r="T428" s="161">
        <f>S428*H428</f>
        <v>0</v>
      </c>
      <c r="AR428" s="162" t="s">
        <v>222</v>
      </c>
      <c r="AT428" s="162" t="s">
        <v>152</v>
      </c>
      <c r="AU428" s="162" t="s">
        <v>149</v>
      </c>
      <c r="AY428" s="14" t="s">
        <v>148</v>
      </c>
      <c r="BE428" s="90">
        <f>IF(N428="základní",J428,0)</f>
        <v>0</v>
      </c>
      <c r="BF428" s="90">
        <f>IF(N428="snížená",J428,0)</f>
        <v>0</v>
      </c>
      <c r="BG428" s="90">
        <f>IF(N428="zákl. přenesená",J428,0)</f>
        <v>0</v>
      </c>
      <c r="BH428" s="90">
        <f>IF(N428="sníž. přenesená",J428,0)</f>
        <v>0</v>
      </c>
      <c r="BI428" s="90">
        <f>IF(N428="nulová",J428,0)</f>
        <v>0</v>
      </c>
      <c r="BJ428" s="14" t="s">
        <v>83</v>
      </c>
      <c r="BK428" s="90">
        <f>ROUND(I428*H428,2)</f>
        <v>0</v>
      </c>
      <c r="BL428" s="14" t="s">
        <v>222</v>
      </c>
      <c r="BM428" s="162" t="s">
        <v>773</v>
      </c>
    </row>
    <row r="429" spans="2:47" s="1" customFormat="1" ht="19.5">
      <c r="B429" s="30"/>
      <c r="D429" s="163" t="s">
        <v>158</v>
      </c>
      <c r="F429" s="164" t="s">
        <v>774</v>
      </c>
      <c r="I429" s="126"/>
      <c r="L429" s="30"/>
      <c r="M429" s="165"/>
      <c r="T429" s="52"/>
      <c r="AT429" s="14" t="s">
        <v>158</v>
      </c>
      <c r="AU429" s="14" t="s">
        <v>149</v>
      </c>
    </row>
    <row r="430" spans="2:65" s="1" customFormat="1" ht="24.2" customHeight="1">
      <c r="B430" s="30"/>
      <c r="C430" s="173" t="s">
        <v>775</v>
      </c>
      <c r="D430" s="173" t="s">
        <v>226</v>
      </c>
      <c r="E430" s="174" t="s">
        <v>776</v>
      </c>
      <c r="F430" s="175" t="s">
        <v>487</v>
      </c>
      <c r="G430" s="176" t="s">
        <v>282</v>
      </c>
      <c r="H430" s="177">
        <v>10</v>
      </c>
      <c r="I430" s="178"/>
      <c r="J430" s="179">
        <f>ROUND(I430*H430,2)</f>
        <v>0</v>
      </c>
      <c r="K430" s="180"/>
      <c r="L430" s="181"/>
      <c r="M430" s="182" t="s">
        <v>1</v>
      </c>
      <c r="N430" s="183" t="s">
        <v>40</v>
      </c>
      <c r="P430" s="160">
        <f>O430*H430</f>
        <v>0</v>
      </c>
      <c r="Q430" s="160">
        <v>7E-05</v>
      </c>
      <c r="R430" s="160">
        <f>Q430*H430</f>
        <v>0.0006999999999999999</v>
      </c>
      <c r="S430" s="160">
        <v>0</v>
      </c>
      <c r="T430" s="161">
        <f>S430*H430</f>
        <v>0</v>
      </c>
      <c r="AR430" s="162" t="s">
        <v>229</v>
      </c>
      <c r="AT430" s="162" t="s">
        <v>226</v>
      </c>
      <c r="AU430" s="162" t="s">
        <v>149</v>
      </c>
      <c r="AY430" s="14" t="s">
        <v>148</v>
      </c>
      <c r="BE430" s="90">
        <f>IF(N430="základní",J430,0)</f>
        <v>0</v>
      </c>
      <c r="BF430" s="90">
        <f>IF(N430="snížená",J430,0)</f>
        <v>0</v>
      </c>
      <c r="BG430" s="90">
        <f>IF(N430="zákl. přenesená",J430,0)</f>
        <v>0</v>
      </c>
      <c r="BH430" s="90">
        <f>IF(N430="sníž. přenesená",J430,0)</f>
        <v>0</v>
      </c>
      <c r="BI430" s="90">
        <f>IF(N430="nulová",J430,0)</f>
        <v>0</v>
      </c>
      <c r="BJ430" s="14" t="s">
        <v>83</v>
      </c>
      <c r="BK430" s="90">
        <f>ROUND(I430*H430,2)</f>
        <v>0</v>
      </c>
      <c r="BL430" s="14" t="s">
        <v>222</v>
      </c>
      <c r="BM430" s="162" t="s">
        <v>777</v>
      </c>
    </row>
    <row r="431" spans="2:47" s="1" customFormat="1" ht="12">
      <c r="B431" s="30"/>
      <c r="D431" s="163" t="s">
        <v>158</v>
      </c>
      <c r="F431" s="164" t="s">
        <v>487</v>
      </c>
      <c r="I431" s="126"/>
      <c r="L431" s="30"/>
      <c r="M431" s="165"/>
      <c r="T431" s="52"/>
      <c r="AT431" s="14" t="s">
        <v>158</v>
      </c>
      <c r="AU431" s="14" t="s">
        <v>149</v>
      </c>
    </row>
    <row r="432" spans="2:51" s="12" customFormat="1" ht="12">
      <c r="B432" s="166"/>
      <c r="D432" s="163" t="s">
        <v>206</v>
      </c>
      <c r="F432" s="167" t="s">
        <v>778</v>
      </c>
      <c r="H432" s="168">
        <v>10</v>
      </c>
      <c r="I432" s="169"/>
      <c r="L432" s="166"/>
      <c r="M432" s="170"/>
      <c r="T432" s="171"/>
      <c r="AT432" s="172" t="s">
        <v>206</v>
      </c>
      <c r="AU432" s="172" t="s">
        <v>149</v>
      </c>
      <c r="AV432" s="12" t="s">
        <v>85</v>
      </c>
      <c r="AW432" s="12" t="s">
        <v>4</v>
      </c>
      <c r="AX432" s="12" t="s">
        <v>83</v>
      </c>
      <c r="AY432" s="172" t="s">
        <v>148</v>
      </c>
    </row>
    <row r="433" spans="2:65" s="1" customFormat="1" ht="24.2" customHeight="1">
      <c r="B433" s="30"/>
      <c r="C433" s="173" t="s">
        <v>779</v>
      </c>
      <c r="D433" s="173" t="s">
        <v>226</v>
      </c>
      <c r="E433" s="174" t="s">
        <v>780</v>
      </c>
      <c r="F433" s="175" t="s">
        <v>781</v>
      </c>
      <c r="G433" s="176" t="s">
        <v>282</v>
      </c>
      <c r="H433" s="177">
        <v>15</v>
      </c>
      <c r="I433" s="178"/>
      <c r="J433" s="179">
        <f>ROUND(I433*H433,2)</f>
        <v>0</v>
      </c>
      <c r="K433" s="180"/>
      <c r="L433" s="181"/>
      <c r="M433" s="182" t="s">
        <v>1</v>
      </c>
      <c r="N433" s="183" t="s">
        <v>40</v>
      </c>
      <c r="P433" s="160">
        <f>O433*H433</f>
        <v>0</v>
      </c>
      <c r="Q433" s="160">
        <v>7E-05</v>
      </c>
      <c r="R433" s="160">
        <f>Q433*H433</f>
        <v>0.00105</v>
      </c>
      <c r="S433" s="160">
        <v>0</v>
      </c>
      <c r="T433" s="161">
        <f>S433*H433</f>
        <v>0</v>
      </c>
      <c r="AR433" s="162" t="s">
        <v>229</v>
      </c>
      <c r="AT433" s="162" t="s">
        <v>226</v>
      </c>
      <c r="AU433" s="162" t="s">
        <v>149</v>
      </c>
      <c r="AY433" s="14" t="s">
        <v>148</v>
      </c>
      <c r="BE433" s="90">
        <f>IF(N433="základní",J433,0)</f>
        <v>0</v>
      </c>
      <c r="BF433" s="90">
        <f>IF(N433="snížená",J433,0)</f>
        <v>0</v>
      </c>
      <c r="BG433" s="90">
        <f>IF(N433="zákl. přenesená",J433,0)</f>
        <v>0</v>
      </c>
      <c r="BH433" s="90">
        <f>IF(N433="sníž. přenesená",J433,0)</f>
        <v>0</v>
      </c>
      <c r="BI433" s="90">
        <f>IF(N433="nulová",J433,0)</f>
        <v>0</v>
      </c>
      <c r="BJ433" s="14" t="s">
        <v>83</v>
      </c>
      <c r="BK433" s="90">
        <f>ROUND(I433*H433,2)</f>
        <v>0</v>
      </c>
      <c r="BL433" s="14" t="s">
        <v>222</v>
      </c>
      <c r="BM433" s="162" t="s">
        <v>782</v>
      </c>
    </row>
    <row r="434" spans="2:47" s="1" customFormat="1" ht="12">
      <c r="B434" s="30"/>
      <c r="D434" s="163" t="s">
        <v>158</v>
      </c>
      <c r="F434" s="164" t="s">
        <v>781</v>
      </c>
      <c r="I434" s="126"/>
      <c r="L434" s="30"/>
      <c r="M434" s="165"/>
      <c r="T434" s="52"/>
      <c r="AT434" s="14" t="s">
        <v>158</v>
      </c>
      <c r="AU434" s="14" t="s">
        <v>149</v>
      </c>
    </row>
    <row r="435" spans="2:51" s="12" customFormat="1" ht="12">
      <c r="B435" s="166"/>
      <c r="D435" s="163" t="s">
        <v>206</v>
      </c>
      <c r="F435" s="167" t="s">
        <v>783</v>
      </c>
      <c r="H435" s="168">
        <v>15</v>
      </c>
      <c r="I435" s="169"/>
      <c r="L435" s="166"/>
      <c r="M435" s="170"/>
      <c r="T435" s="171"/>
      <c r="AT435" s="172" t="s">
        <v>206</v>
      </c>
      <c r="AU435" s="172" t="s">
        <v>149</v>
      </c>
      <c r="AV435" s="12" t="s">
        <v>85</v>
      </c>
      <c r="AW435" s="12" t="s">
        <v>4</v>
      </c>
      <c r="AX435" s="12" t="s">
        <v>83</v>
      </c>
      <c r="AY435" s="172" t="s">
        <v>148</v>
      </c>
    </row>
    <row r="436" spans="2:65" s="1" customFormat="1" ht="37.9" customHeight="1">
      <c r="B436" s="30"/>
      <c r="C436" s="151" t="s">
        <v>784</v>
      </c>
      <c r="D436" s="151" t="s">
        <v>152</v>
      </c>
      <c r="E436" s="152" t="s">
        <v>785</v>
      </c>
      <c r="F436" s="153" t="s">
        <v>786</v>
      </c>
      <c r="G436" s="154" t="s">
        <v>170</v>
      </c>
      <c r="H436" s="155">
        <v>6</v>
      </c>
      <c r="I436" s="156"/>
      <c r="J436" s="157">
        <f>ROUND(I436*H436,2)</f>
        <v>0</v>
      </c>
      <c r="K436" s="158"/>
      <c r="L436" s="30"/>
      <c r="M436" s="159" t="s">
        <v>1</v>
      </c>
      <c r="N436" s="124" t="s">
        <v>40</v>
      </c>
      <c r="P436" s="160">
        <f>O436*H436</f>
        <v>0</v>
      </c>
      <c r="Q436" s="160">
        <v>0</v>
      </c>
      <c r="R436" s="160">
        <f>Q436*H436</f>
        <v>0</v>
      </c>
      <c r="S436" s="160">
        <v>0</v>
      </c>
      <c r="T436" s="161">
        <f>S436*H436</f>
        <v>0</v>
      </c>
      <c r="AR436" s="162" t="s">
        <v>222</v>
      </c>
      <c r="AT436" s="162" t="s">
        <v>152</v>
      </c>
      <c r="AU436" s="162" t="s">
        <v>149</v>
      </c>
      <c r="AY436" s="14" t="s">
        <v>148</v>
      </c>
      <c r="BE436" s="90">
        <f>IF(N436="základní",J436,0)</f>
        <v>0</v>
      </c>
      <c r="BF436" s="90">
        <f>IF(N436="snížená",J436,0)</f>
        <v>0</v>
      </c>
      <c r="BG436" s="90">
        <f>IF(N436="zákl. přenesená",J436,0)</f>
        <v>0</v>
      </c>
      <c r="BH436" s="90">
        <f>IF(N436="sníž. přenesená",J436,0)</f>
        <v>0</v>
      </c>
      <c r="BI436" s="90">
        <f>IF(N436="nulová",J436,0)</f>
        <v>0</v>
      </c>
      <c r="BJ436" s="14" t="s">
        <v>83</v>
      </c>
      <c r="BK436" s="90">
        <f>ROUND(I436*H436,2)</f>
        <v>0</v>
      </c>
      <c r="BL436" s="14" t="s">
        <v>222</v>
      </c>
      <c r="BM436" s="162" t="s">
        <v>787</v>
      </c>
    </row>
    <row r="437" spans="2:47" s="1" customFormat="1" ht="19.5">
      <c r="B437" s="30"/>
      <c r="D437" s="163" t="s">
        <v>158</v>
      </c>
      <c r="F437" s="164" t="s">
        <v>786</v>
      </c>
      <c r="I437" s="126"/>
      <c r="L437" s="30"/>
      <c r="M437" s="165"/>
      <c r="T437" s="52"/>
      <c r="AT437" s="14" t="s">
        <v>158</v>
      </c>
      <c r="AU437" s="14" t="s">
        <v>149</v>
      </c>
    </row>
    <row r="438" spans="2:65" s="1" customFormat="1" ht="24.2" customHeight="1">
      <c r="B438" s="30"/>
      <c r="C438" s="151" t="s">
        <v>788</v>
      </c>
      <c r="D438" s="151" t="s">
        <v>152</v>
      </c>
      <c r="E438" s="152" t="s">
        <v>789</v>
      </c>
      <c r="F438" s="153" t="s">
        <v>790</v>
      </c>
      <c r="G438" s="154" t="s">
        <v>170</v>
      </c>
      <c r="H438" s="155">
        <v>6</v>
      </c>
      <c r="I438" s="156"/>
      <c r="J438" s="157">
        <f>ROUND(I438*H438,2)</f>
        <v>0</v>
      </c>
      <c r="K438" s="158"/>
      <c r="L438" s="30"/>
      <c r="M438" s="159" t="s">
        <v>1</v>
      </c>
      <c r="N438" s="124" t="s">
        <v>40</v>
      </c>
      <c r="P438" s="160">
        <f>O438*H438</f>
        <v>0</v>
      </c>
      <c r="Q438" s="160">
        <v>0</v>
      </c>
      <c r="R438" s="160">
        <f>Q438*H438</f>
        <v>0</v>
      </c>
      <c r="S438" s="160">
        <v>0</v>
      </c>
      <c r="T438" s="161">
        <f>S438*H438</f>
        <v>0</v>
      </c>
      <c r="AR438" s="162" t="s">
        <v>222</v>
      </c>
      <c r="AT438" s="162" t="s">
        <v>152</v>
      </c>
      <c r="AU438" s="162" t="s">
        <v>149</v>
      </c>
      <c r="AY438" s="14" t="s">
        <v>148</v>
      </c>
      <c r="BE438" s="90">
        <f>IF(N438="základní",J438,0)</f>
        <v>0</v>
      </c>
      <c r="BF438" s="90">
        <f>IF(N438="snížená",J438,0)</f>
        <v>0</v>
      </c>
      <c r="BG438" s="90">
        <f>IF(N438="zákl. přenesená",J438,0)</f>
        <v>0</v>
      </c>
      <c r="BH438" s="90">
        <f>IF(N438="sníž. přenesená",J438,0)</f>
        <v>0</v>
      </c>
      <c r="BI438" s="90">
        <f>IF(N438="nulová",J438,0)</f>
        <v>0</v>
      </c>
      <c r="BJ438" s="14" t="s">
        <v>83</v>
      </c>
      <c r="BK438" s="90">
        <f>ROUND(I438*H438,2)</f>
        <v>0</v>
      </c>
      <c r="BL438" s="14" t="s">
        <v>222</v>
      </c>
      <c r="BM438" s="162" t="s">
        <v>791</v>
      </c>
    </row>
    <row r="439" spans="2:47" s="1" customFormat="1" ht="19.5">
      <c r="B439" s="30"/>
      <c r="D439" s="163" t="s">
        <v>158</v>
      </c>
      <c r="F439" s="164" t="s">
        <v>790</v>
      </c>
      <c r="I439" s="126"/>
      <c r="L439" s="30"/>
      <c r="M439" s="165"/>
      <c r="T439" s="52"/>
      <c r="AT439" s="14" t="s">
        <v>158</v>
      </c>
      <c r="AU439" s="14" t="s">
        <v>149</v>
      </c>
    </row>
    <row r="440" spans="2:65" s="1" customFormat="1" ht="44.25" customHeight="1">
      <c r="B440" s="30"/>
      <c r="C440" s="151" t="s">
        <v>792</v>
      </c>
      <c r="D440" s="151" t="s">
        <v>152</v>
      </c>
      <c r="E440" s="152" t="s">
        <v>793</v>
      </c>
      <c r="F440" s="153" t="s">
        <v>794</v>
      </c>
      <c r="G440" s="154" t="s">
        <v>170</v>
      </c>
      <c r="H440" s="155">
        <v>3</v>
      </c>
      <c r="I440" s="156"/>
      <c r="J440" s="157">
        <f>ROUND(I440*H440,2)</f>
        <v>0</v>
      </c>
      <c r="K440" s="158"/>
      <c r="L440" s="30"/>
      <c r="M440" s="159" t="s">
        <v>1</v>
      </c>
      <c r="N440" s="124" t="s">
        <v>40</v>
      </c>
      <c r="P440" s="160">
        <f>O440*H440</f>
        <v>0</v>
      </c>
      <c r="Q440" s="160">
        <v>0</v>
      </c>
      <c r="R440" s="160">
        <f>Q440*H440</f>
        <v>0</v>
      </c>
      <c r="S440" s="160">
        <v>0</v>
      </c>
      <c r="T440" s="161">
        <f>S440*H440</f>
        <v>0</v>
      </c>
      <c r="AR440" s="162" t="s">
        <v>222</v>
      </c>
      <c r="AT440" s="162" t="s">
        <v>152</v>
      </c>
      <c r="AU440" s="162" t="s">
        <v>149</v>
      </c>
      <c r="AY440" s="14" t="s">
        <v>148</v>
      </c>
      <c r="BE440" s="90">
        <f>IF(N440="základní",J440,0)</f>
        <v>0</v>
      </c>
      <c r="BF440" s="90">
        <f>IF(N440="snížená",J440,0)</f>
        <v>0</v>
      </c>
      <c r="BG440" s="90">
        <f>IF(N440="zákl. přenesená",J440,0)</f>
        <v>0</v>
      </c>
      <c r="BH440" s="90">
        <f>IF(N440="sníž. přenesená",J440,0)</f>
        <v>0</v>
      </c>
      <c r="BI440" s="90">
        <f>IF(N440="nulová",J440,0)</f>
        <v>0</v>
      </c>
      <c r="BJ440" s="14" t="s">
        <v>83</v>
      </c>
      <c r="BK440" s="90">
        <f>ROUND(I440*H440,2)</f>
        <v>0</v>
      </c>
      <c r="BL440" s="14" t="s">
        <v>222</v>
      </c>
      <c r="BM440" s="162" t="s">
        <v>795</v>
      </c>
    </row>
    <row r="441" spans="2:47" s="1" customFormat="1" ht="29.25">
      <c r="B441" s="30"/>
      <c r="D441" s="163" t="s">
        <v>158</v>
      </c>
      <c r="F441" s="164" t="s">
        <v>794</v>
      </c>
      <c r="I441" s="126"/>
      <c r="L441" s="30"/>
      <c r="M441" s="165"/>
      <c r="T441" s="52"/>
      <c r="AT441" s="14" t="s">
        <v>158</v>
      </c>
      <c r="AU441" s="14" t="s">
        <v>149</v>
      </c>
    </row>
    <row r="442" spans="2:65" s="1" customFormat="1" ht="24.2" customHeight="1">
      <c r="B442" s="30"/>
      <c r="C442" s="173" t="s">
        <v>796</v>
      </c>
      <c r="D442" s="173" t="s">
        <v>226</v>
      </c>
      <c r="E442" s="174" t="s">
        <v>383</v>
      </c>
      <c r="F442" s="175" t="s">
        <v>384</v>
      </c>
      <c r="G442" s="176" t="s">
        <v>170</v>
      </c>
      <c r="H442" s="177">
        <v>3</v>
      </c>
      <c r="I442" s="178"/>
      <c r="J442" s="179">
        <f>ROUND(I442*H442,2)</f>
        <v>0</v>
      </c>
      <c r="K442" s="180"/>
      <c r="L442" s="181"/>
      <c r="M442" s="182" t="s">
        <v>1</v>
      </c>
      <c r="N442" s="183" t="s">
        <v>40</v>
      </c>
      <c r="P442" s="160">
        <f>O442*H442</f>
        <v>0</v>
      </c>
      <c r="Q442" s="160">
        <v>5E-05</v>
      </c>
      <c r="R442" s="160">
        <f>Q442*H442</f>
        <v>0.00015000000000000001</v>
      </c>
      <c r="S442" s="160">
        <v>0</v>
      </c>
      <c r="T442" s="161">
        <f>S442*H442</f>
        <v>0</v>
      </c>
      <c r="AR442" s="162" t="s">
        <v>229</v>
      </c>
      <c r="AT442" s="162" t="s">
        <v>226</v>
      </c>
      <c r="AU442" s="162" t="s">
        <v>149</v>
      </c>
      <c r="AY442" s="14" t="s">
        <v>148</v>
      </c>
      <c r="BE442" s="90">
        <f>IF(N442="základní",J442,0)</f>
        <v>0</v>
      </c>
      <c r="BF442" s="90">
        <f>IF(N442="snížená",J442,0)</f>
        <v>0</v>
      </c>
      <c r="BG442" s="90">
        <f>IF(N442="zákl. přenesená",J442,0)</f>
        <v>0</v>
      </c>
      <c r="BH442" s="90">
        <f>IF(N442="sníž. přenesená",J442,0)</f>
        <v>0</v>
      </c>
      <c r="BI442" s="90">
        <f>IF(N442="nulová",J442,0)</f>
        <v>0</v>
      </c>
      <c r="BJ442" s="14" t="s">
        <v>83</v>
      </c>
      <c r="BK442" s="90">
        <f>ROUND(I442*H442,2)</f>
        <v>0</v>
      </c>
      <c r="BL442" s="14" t="s">
        <v>222</v>
      </c>
      <c r="BM442" s="162" t="s">
        <v>797</v>
      </c>
    </row>
    <row r="443" spans="2:47" s="1" customFormat="1" ht="12">
      <c r="B443" s="30"/>
      <c r="D443" s="163" t="s">
        <v>158</v>
      </c>
      <c r="F443" s="164" t="s">
        <v>384</v>
      </c>
      <c r="I443" s="126"/>
      <c r="L443" s="30"/>
      <c r="M443" s="165"/>
      <c r="T443" s="52"/>
      <c r="AT443" s="14" t="s">
        <v>158</v>
      </c>
      <c r="AU443" s="14" t="s">
        <v>149</v>
      </c>
    </row>
    <row r="444" spans="2:65" s="1" customFormat="1" ht="24.2" customHeight="1">
      <c r="B444" s="30"/>
      <c r="C444" s="173" t="s">
        <v>798</v>
      </c>
      <c r="D444" s="173" t="s">
        <v>226</v>
      </c>
      <c r="E444" s="174" t="s">
        <v>799</v>
      </c>
      <c r="F444" s="175" t="s">
        <v>800</v>
      </c>
      <c r="G444" s="176" t="s">
        <v>170</v>
      </c>
      <c r="H444" s="177">
        <v>3</v>
      </c>
      <c r="I444" s="178"/>
      <c r="J444" s="179">
        <f>ROUND(I444*H444,2)</f>
        <v>0</v>
      </c>
      <c r="K444" s="180"/>
      <c r="L444" s="181"/>
      <c r="M444" s="182" t="s">
        <v>1</v>
      </c>
      <c r="N444" s="183" t="s">
        <v>40</v>
      </c>
      <c r="P444" s="160">
        <f>O444*H444</f>
        <v>0</v>
      </c>
      <c r="Q444" s="160">
        <v>0.00054</v>
      </c>
      <c r="R444" s="160">
        <f>Q444*H444</f>
        <v>0.00162</v>
      </c>
      <c r="S444" s="160">
        <v>0</v>
      </c>
      <c r="T444" s="161">
        <f>S444*H444</f>
        <v>0</v>
      </c>
      <c r="AR444" s="162" t="s">
        <v>229</v>
      </c>
      <c r="AT444" s="162" t="s">
        <v>226</v>
      </c>
      <c r="AU444" s="162" t="s">
        <v>149</v>
      </c>
      <c r="AY444" s="14" t="s">
        <v>148</v>
      </c>
      <c r="BE444" s="90">
        <f>IF(N444="základní",J444,0)</f>
        <v>0</v>
      </c>
      <c r="BF444" s="90">
        <f>IF(N444="snížená",J444,0)</f>
        <v>0</v>
      </c>
      <c r="BG444" s="90">
        <f>IF(N444="zákl. přenesená",J444,0)</f>
        <v>0</v>
      </c>
      <c r="BH444" s="90">
        <f>IF(N444="sníž. přenesená",J444,0)</f>
        <v>0</v>
      </c>
      <c r="BI444" s="90">
        <f>IF(N444="nulová",J444,0)</f>
        <v>0</v>
      </c>
      <c r="BJ444" s="14" t="s">
        <v>83</v>
      </c>
      <c r="BK444" s="90">
        <f>ROUND(I444*H444,2)</f>
        <v>0</v>
      </c>
      <c r="BL444" s="14" t="s">
        <v>222</v>
      </c>
      <c r="BM444" s="162" t="s">
        <v>801</v>
      </c>
    </row>
    <row r="445" spans="2:47" s="1" customFormat="1" ht="19.5">
      <c r="B445" s="30"/>
      <c r="D445" s="163" t="s">
        <v>158</v>
      </c>
      <c r="F445" s="164" t="s">
        <v>800</v>
      </c>
      <c r="I445" s="126"/>
      <c r="L445" s="30"/>
      <c r="M445" s="165"/>
      <c r="T445" s="52"/>
      <c r="AT445" s="14" t="s">
        <v>158</v>
      </c>
      <c r="AU445" s="14" t="s">
        <v>149</v>
      </c>
    </row>
    <row r="446" spans="2:65" s="1" customFormat="1" ht="24.2" customHeight="1">
      <c r="B446" s="30"/>
      <c r="C446" s="173" t="s">
        <v>802</v>
      </c>
      <c r="D446" s="173" t="s">
        <v>226</v>
      </c>
      <c r="E446" s="174" t="s">
        <v>352</v>
      </c>
      <c r="F446" s="175" t="s">
        <v>353</v>
      </c>
      <c r="G446" s="176" t="s">
        <v>170</v>
      </c>
      <c r="H446" s="177">
        <v>3</v>
      </c>
      <c r="I446" s="178"/>
      <c r="J446" s="179">
        <f>ROUND(I446*H446,2)</f>
        <v>0</v>
      </c>
      <c r="K446" s="180"/>
      <c r="L446" s="181"/>
      <c r="M446" s="182" t="s">
        <v>1</v>
      </c>
      <c r="N446" s="183" t="s">
        <v>40</v>
      </c>
      <c r="P446" s="160">
        <f>O446*H446</f>
        <v>0</v>
      </c>
      <c r="Q446" s="160">
        <v>1E-05</v>
      </c>
      <c r="R446" s="160">
        <f>Q446*H446</f>
        <v>3.0000000000000004E-05</v>
      </c>
      <c r="S446" s="160">
        <v>0</v>
      </c>
      <c r="T446" s="161">
        <f>S446*H446</f>
        <v>0</v>
      </c>
      <c r="AR446" s="162" t="s">
        <v>229</v>
      </c>
      <c r="AT446" s="162" t="s">
        <v>226</v>
      </c>
      <c r="AU446" s="162" t="s">
        <v>149</v>
      </c>
      <c r="AY446" s="14" t="s">
        <v>148</v>
      </c>
      <c r="BE446" s="90">
        <f>IF(N446="základní",J446,0)</f>
        <v>0</v>
      </c>
      <c r="BF446" s="90">
        <f>IF(N446="snížená",J446,0)</f>
        <v>0</v>
      </c>
      <c r="BG446" s="90">
        <f>IF(N446="zákl. přenesená",J446,0)</f>
        <v>0</v>
      </c>
      <c r="BH446" s="90">
        <f>IF(N446="sníž. přenesená",J446,0)</f>
        <v>0</v>
      </c>
      <c r="BI446" s="90">
        <f>IF(N446="nulová",J446,0)</f>
        <v>0</v>
      </c>
      <c r="BJ446" s="14" t="s">
        <v>83</v>
      </c>
      <c r="BK446" s="90">
        <f>ROUND(I446*H446,2)</f>
        <v>0</v>
      </c>
      <c r="BL446" s="14" t="s">
        <v>222</v>
      </c>
      <c r="BM446" s="162" t="s">
        <v>803</v>
      </c>
    </row>
    <row r="447" spans="2:47" s="1" customFormat="1" ht="12">
      <c r="B447" s="30"/>
      <c r="D447" s="163" t="s">
        <v>158</v>
      </c>
      <c r="F447" s="164" t="s">
        <v>353</v>
      </c>
      <c r="I447" s="126"/>
      <c r="L447" s="30"/>
      <c r="M447" s="165"/>
      <c r="T447" s="52"/>
      <c r="AT447" s="14" t="s">
        <v>158</v>
      </c>
      <c r="AU447" s="14" t="s">
        <v>149</v>
      </c>
    </row>
    <row r="448" spans="2:65" s="1" customFormat="1" ht="24.2" customHeight="1">
      <c r="B448" s="30"/>
      <c r="C448" s="151" t="s">
        <v>804</v>
      </c>
      <c r="D448" s="151" t="s">
        <v>152</v>
      </c>
      <c r="E448" s="152" t="s">
        <v>805</v>
      </c>
      <c r="F448" s="153" t="s">
        <v>806</v>
      </c>
      <c r="G448" s="154" t="s">
        <v>170</v>
      </c>
      <c r="H448" s="155">
        <v>1</v>
      </c>
      <c r="I448" s="156"/>
      <c r="J448" s="157">
        <f>ROUND(I448*H448,2)</f>
        <v>0</v>
      </c>
      <c r="K448" s="158"/>
      <c r="L448" s="30"/>
      <c r="M448" s="159" t="s">
        <v>1</v>
      </c>
      <c r="N448" s="124" t="s">
        <v>40</v>
      </c>
      <c r="P448" s="160">
        <f>O448*H448</f>
        <v>0</v>
      </c>
      <c r="Q448" s="160">
        <v>0</v>
      </c>
      <c r="R448" s="160">
        <f>Q448*H448</f>
        <v>0</v>
      </c>
      <c r="S448" s="160">
        <v>0.0025</v>
      </c>
      <c r="T448" s="161">
        <f>S448*H448</f>
        <v>0.0025</v>
      </c>
      <c r="AR448" s="162" t="s">
        <v>222</v>
      </c>
      <c r="AT448" s="162" t="s">
        <v>152</v>
      </c>
      <c r="AU448" s="162" t="s">
        <v>149</v>
      </c>
      <c r="AY448" s="14" t="s">
        <v>148</v>
      </c>
      <c r="BE448" s="90">
        <f>IF(N448="základní",J448,0)</f>
        <v>0</v>
      </c>
      <c r="BF448" s="90">
        <f>IF(N448="snížená",J448,0)</f>
        <v>0</v>
      </c>
      <c r="BG448" s="90">
        <f>IF(N448="zákl. přenesená",J448,0)</f>
        <v>0</v>
      </c>
      <c r="BH448" s="90">
        <f>IF(N448="sníž. přenesená",J448,0)</f>
        <v>0</v>
      </c>
      <c r="BI448" s="90">
        <f>IF(N448="nulová",J448,0)</f>
        <v>0</v>
      </c>
      <c r="BJ448" s="14" t="s">
        <v>83</v>
      </c>
      <c r="BK448" s="90">
        <f>ROUND(I448*H448,2)</f>
        <v>0</v>
      </c>
      <c r="BL448" s="14" t="s">
        <v>222</v>
      </c>
      <c r="BM448" s="162" t="s">
        <v>807</v>
      </c>
    </row>
    <row r="449" spans="2:47" s="1" customFormat="1" ht="19.5">
      <c r="B449" s="30"/>
      <c r="D449" s="163" t="s">
        <v>158</v>
      </c>
      <c r="F449" s="164" t="s">
        <v>808</v>
      </c>
      <c r="I449" s="126"/>
      <c r="L449" s="30"/>
      <c r="M449" s="165"/>
      <c r="T449" s="52"/>
      <c r="AT449" s="14" t="s">
        <v>158</v>
      </c>
      <c r="AU449" s="14" t="s">
        <v>149</v>
      </c>
    </row>
    <row r="450" spans="2:65" s="1" customFormat="1" ht="24.2" customHeight="1">
      <c r="B450" s="30"/>
      <c r="C450" s="151" t="s">
        <v>809</v>
      </c>
      <c r="D450" s="151" t="s">
        <v>152</v>
      </c>
      <c r="E450" s="152" t="s">
        <v>810</v>
      </c>
      <c r="F450" s="153" t="s">
        <v>811</v>
      </c>
      <c r="G450" s="154" t="s">
        <v>170</v>
      </c>
      <c r="H450" s="155">
        <v>1</v>
      </c>
      <c r="I450" s="156"/>
      <c r="J450" s="157">
        <f>ROUND(I450*H450,2)</f>
        <v>0</v>
      </c>
      <c r="K450" s="158"/>
      <c r="L450" s="30"/>
      <c r="M450" s="159" t="s">
        <v>1</v>
      </c>
      <c r="N450" s="124" t="s">
        <v>40</v>
      </c>
      <c r="P450" s="160">
        <f>O450*H450</f>
        <v>0</v>
      </c>
      <c r="Q450" s="160">
        <v>0</v>
      </c>
      <c r="R450" s="160">
        <f>Q450*H450</f>
        <v>0</v>
      </c>
      <c r="S450" s="160">
        <v>0.0025</v>
      </c>
      <c r="T450" s="161">
        <f>S450*H450</f>
        <v>0.0025</v>
      </c>
      <c r="AR450" s="162" t="s">
        <v>222</v>
      </c>
      <c r="AT450" s="162" t="s">
        <v>152</v>
      </c>
      <c r="AU450" s="162" t="s">
        <v>149</v>
      </c>
      <c r="AY450" s="14" t="s">
        <v>148</v>
      </c>
      <c r="BE450" s="90">
        <f>IF(N450="základní",J450,0)</f>
        <v>0</v>
      </c>
      <c r="BF450" s="90">
        <f>IF(N450="snížená",J450,0)</f>
        <v>0</v>
      </c>
      <c r="BG450" s="90">
        <f>IF(N450="zákl. přenesená",J450,0)</f>
        <v>0</v>
      </c>
      <c r="BH450" s="90">
        <f>IF(N450="sníž. přenesená",J450,0)</f>
        <v>0</v>
      </c>
      <c r="BI450" s="90">
        <f>IF(N450="nulová",J450,0)</f>
        <v>0</v>
      </c>
      <c r="BJ450" s="14" t="s">
        <v>83</v>
      </c>
      <c r="BK450" s="90">
        <f>ROUND(I450*H450,2)</f>
        <v>0</v>
      </c>
      <c r="BL450" s="14" t="s">
        <v>222</v>
      </c>
      <c r="BM450" s="162" t="s">
        <v>812</v>
      </c>
    </row>
    <row r="451" spans="2:47" s="1" customFormat="1" ht="19.5">
      <c r="B451" s="30"/>
      <c r="D451" s="163" t="s">
        <v>158</v>
      </c>
      <c r="F451" s="164" t="s">
        <v>811</v>
      </c>
      <c r="I451" s="126"/>
      <c r="L451" s="30"/>
      <c r="M451" s="165"/>
      <c r="T451" s="52"/>
      <c r="AT451" s="14" t="s">
        <v>158</v>
      </c>
      <c r="AU451" s="14" t="s">
        <v>149</v>
      </c>
    </row>
    <row r="452" spans="2:65" s="1" customFormat="1" ht="24.2" customHeight="1">
      <c r="B452" s="30"/>
      <c r="C452" s="151" t="s">
        <v>813</v>
      </c>
      <c r="D452" s="151" t="s">
        <v>152</v>
      </c>
      <c r="E452" s="152" t="s">
        <v>814</v>
      </c>
      <c r="F452" s="153" t="s">
        <v>815</v>
      </c>
      <c r="G452" s="154" t="s">
        <v>170</v>
      </c>
      <c r="H452" s="155">
        <v>1</v>
      </c>
      <c r="I452" s="156"/>
      <c r="J452" s="157">
        <f>ROUND(I452*H452,2)</f>
        <v>0</v>
      </c>
      <c r="K452" s="158"/>
      <c r="L452" s="30"/>
      <c r="M452" s="159" t="s">
        <v>1</v>
      </c>
      <c r="N452" s="124" t="s">
        <v>40</v>
      </c>
      <c r="P452" s="160">
        <f>O452*H452</f>
        <v>0</v>
      </c>
      <c r="Q452" s="160">
        <v>0</v>
      </c>
      <c r="R452" s="160">
        <f>Q452*H452</f>
        <v>0</v>
      </c>
      <c r="S452" s="160">
        <v>0</v>
      </c>
      <c r="T452" s="161">
        <f>S452*H452</f>
        <v>0</v>
      </c>
      <c r="AR452" s="162" t="s">
        <v>222</v>
      </c>
      <c r="AT452" s="162" t="s">
        <v>152</v>
      </c>
      <c r="AU452" s="162" t="s">
        <v>149</v>
      </c>
      <c r="AY452" s="14" t="s">
        <v>148</v>
      </c>
      <c r="BE452" s="90">
        <f>IF(N452="základní",J452,0)</f>
        <v>0</v>
      </c>
      <c r="BF452" s="90">
        <f>IF(N452="snížená",J452,0)</f>
        <v>0</v>
      </c>
      <c r="BG452" s="90">
        <f>IF(N452="zákl. přenesená",J452,0)</f>
        <v>0</v>
      </c>
      <c r="BH452" s="90">
        <f>IF(N452="sníž. přenesená",J452,0)</f>
        <v>0</v>
      </c>
      <c r="BI452" s="90">
        <f>IF(N452="nulová",J452,0)</f>
        <v>0</v>
      </c>
      <c r="BJ452" s="14" t="s">
        <v>83</v>
      </c>
      <c r="BK452" s="90">
        <f>ROUND(I452*H452,2)</f>
        <v>0</v>
      </c>
      <c r="BL452" s="14" t="s">
        <v>222</v>
      </c>
      <c r="BM452" s="162" t="s">
        <v>816</v>
      </c>
    </row>
    <row r="453" spans="2:47" s="1" customFormat="1" ht="19.5">
      <c r="B453" s="30"/>
      <c r="D453" s="163" t="s">
        <v>158</v>
      </c>
      <c r="F453" s="164" t="s">
        <v>815</v>
      </c>
      <c r="I453" s="126"/>
      <c r="L453" s="30"/>
      <c r="M453" s="165"/>
      <c r="T453" s="52"/>
      <c r="AT453" s="14" t="s">
        <v>158</v>
      </c>
      <c r="AU453" s="14" t="s">
        <v>149</v>
      </c>
    </row>
    <row r="454" spans="2:65" s="1" customFormat="1" ht="16.5" customHeight="1">
      <c r="B454" s="30"/>
      <c r="C454" s="151" t="s">
        <v>817</v>
      </c>
      <c r="D454" s="151" t="s">
        <v>152</v>
      </c>
      <c r="E454" s="152" t="s">
        <v>818</v>
      </c>
      <c r="F454" s="153" t="s">
        <v>819</v>
      </c>
      <c r="G454" s="154" t="s">
        <v>170</v>
      </c>
      <c r="H454" s="155">
        <v>1</v>
      </c>
      <c r="I454" s="156"/>
      <c r="J454" s="157">
        <f>ROUND(I454*H454,2)</f>
        <v>0</v>
      </c>
      <c r="K454" s="158"/>
      <c r="L454" s="30"/>
      <c r="M454" s="159" t="s">
        <v>1</v>
      </c>
      <c r="N454" s="124" t="s">
        <v>40</v>
      </c>
      <c r="P454" s="160">
        <f>O454*H454</f>
        <v>0</v>
      </c>
      <c r="Q454" s="160">
        <v>0</v>
      </c>
      <c r="R454" s="160">
        <f>Q454*H454</f>
        <v>0</v>
      </c>
      <c r="S454" s="160">
        <v>0</v>
      </c>
      <c r="T454" s="161">
        <f>S454*H454</f>
        <v>0</v>
      </c>
      <c r="AR454" s="162" t="s">
        <v>222</v>
      </c>
      <c r="AT454" s="162" t="s">
        <v>152</v>
      </c>
      <c r="AU454" s="162" t="s">
        <v>149</v>
      </c>
      <c r="AY454" s="14" t="s">
        <v>148</v>
      </c>
      <c r="BE454" s="90">
        <f>IF(N454="základní",J454,0)</f>
        <v>0</v>
      </c>
      <c r="BF454" s="90">
        <f>IF(N454="snížená",J454,0)</f>
        <v>0</v>
      </c>
      <c r="BG454" s="90">
        <f>IF(N454="zákl. přenesená",J454,0)</f>
        <v>0</v>
      </c>
      <c r="BH454" s="90">
        <f>IF(N454="sníž. přenesená",J454,0)</f>
        <v>0</v>
      </c>
      <c r="BI454" s="90">
        <f>IF(N454="nulová",J454,0)</f>
        <v>0</v>
      </c>
      <c r="BJ454" s="14" t="s">
        <v>83</v>
      </c>
      <c r="BK454" s="90">
        <f>ROUND(I454*H454,2)</f>
        <v>0</v>
      </c>
      <c r="BL454" s="14" t="s">
        <v>222</v>
      </c>
      <c r="BM454" s="162" t="s">
        <v>820</v>
      </c>
    </row>
    <row r="455" spans="2:47" s="1" customFormat="1" ht="12">
      <c r="B455" s="30"/>
      <c r="D455" s="163" t="s">
        <v>158</v>
      </c>
      <c r="F455" s="164" t="s">
        <v>821</v>
      </c>
      <c r="I455" s="126"/>
      <c r="L455" s="30"/>
      <c r="M455" s="165"/>
      <c r="T455" s="52"/>
      <c r="AT455" s="14" t="s">
        <v>158</v>
      </c>
      <c r="AU455" s="14" t="s">
        <v>149</v>
      </c>
    </row>
    <row r="456" spans="2:65" s="1" customFormat="1" ht="21.75" customHeight="1">
      <c r="B456" s="30"/>
      <c r="C456" s="173" t="s">
        <v>822</v>
      </c>
      <c r="D456" s="173" t="s">
        <v>226</v>
      </c>
      <c r="E456" s="174" t="s">
        <v>823</v>
      </c>
      <c r="F456" s="175" t="s">
        <v>824</v>
      </c>
      <c r="G456" s="176" t="s">
        <v>170</v>
      </c>
      <c r="H456" s="177">
        <v>1</v>
      </c>
      <c r="I456" s="178"/>
      <c r="J456" s="179">
        <f>ROUND(I456*H456,2)</f>
        <v>0</v>
      </c>
      <c r="K456" s="180"/>
      <c r="L456" s="181"/>
      <c r="M456" s="182" t="s">
        <v>1</v>
      </c>
      <c r="N456" s="183" t="s">
        <v>40</v>
      </c>
      <c r="P456" s="160">
        <f>O456*H456</f>
        <v>0</v>
      </c>
      <c r="Q456" s="160">
        <v>0</v>
      </c>
      <c r="R456" s="160">
        <f>Q456*H456</f>
        <v>0</v>
      </c>
      <c r="S456" s="160">
        <v>0</v>
      </c>
      <c r="T456" s="161">
        <f>S456*H456</f>
        <v>0</v>
      </c>
      <c r="AR456" s="162" t="s">
        <v>229</v>
      </c>
      <c r="AT456" s="162" t="s">
        <v>226</v>
      </c>
      <c r="AU456" s="162" t="s">
        <v>149</v>
      </c>
      <c r="AY456" s="14" t="s">
        <v>148</v>
      </c>
      <c r="BE456" s="90">
        <f>IF(N456="základní",J456,0)</f>
        <v>0</v>
      </c>
      <c r="BF456" s="90">
        <f>IF(N456="snížená",J456,0)</f>
        <v>0</v>
      </c>
      <c r="BG456" s="90">
        <f>IF(N456="zákl. přenesená",J456,0)</f>
        <v>0</v>
      </c>
      <c r="BH456" s="90">
        <f>IF(N456="sníž. přenesená",J456,0)</f>
        <v>0</v>
      </c>
      <c r="BI456" s="90">
        <f>IF(N456="nulová",J456,0)</f>
        <v>0</v>
      </c>
      <c r="BJ456" s="14" t="s">
        <v>83</v>
      </c>
      <c r="BK456" s="90">
        <f>ROUND(I456*H456,2)</f>
        <v>0</v>
      </c>
      <c r="BL456" s="14" t="s">
        <v>222</v>
      </c>
      <c r="BM456" s="162" t="s">
        <v>825</v>
      </c>
    </row>
    <row r="457" spans="2:47" s="1" customFormat="1" ht="12">
      <c r="B457" s="30"/>
      <c r="D457" s="163" t="s">
        <v>158</v>
      </c>
      <c r="F457" s="164" t="s">
        <v>824</v>
      </c>
      <c r="I457" s="126"/>
      <c r="L457" s="30"/>
      <c r="M457" s="165"/>
      <c r="T457" s="52"/>
      <c r="AT457" s="14" t="s">
        <v>158</v>
      </c>
      <c r="AU457" s="14" t="s">
        <v>149</v>
      </c>
    </row>
    <row r="458" spans="2:65" s="1" customFormat="1" ht="16.5" customHeight="1">
      <c r="B458" s="30"/>
      <c r="C458" s="151" t="s">
        <v>826</v>
      </c>
      <c r="D458" s="151" t="s">
        <v>152</v>
      </c>
      <c r="E458" s="152" t="s">
        <v>827</v>
      </c>
      <c r="F458" s="153" t="s">
        <v>828</v>
      </c>
      <c r="G458" s="154" t="s">
        <v>170</v>
      </c>
      <c r="H458" s="155">
        <v>1</v>
      </c>
      <c r="I458" s="156"/>
      <c r="J458" s="157">
        <f>ROUND(I458*H458,2)</f>
        <v>0</v>
      </c>
      <c r="K458" s="158"/>
      <c r="L458" s="30"/>
      <c r="M458" s="159" t="s">
        <v>1</v>
      </c>
      <c r="N458" s="124" t="s">
        <v>40</v>
      </c>
      <c r="P458" s="160">
        <f>O458*H458</f>
        <v>0</v>
      </c>
      <c r="Q458" s="160">
        <v>0</v>
      </c>
      <c r="R458" s="160">
        <f>Q458*H458</f>
        <v>0</v>
      </c>
      <c r="S458" s="160">
        <v>0</v>
      </c>
      <c r="T458" s="161">
        <f>S458*H458</f>
        <v>0</v>
      </c>
      <c r="AR458" s="162" t="s">
        <v>222</v>
      </c>
      <c r="AT458" s="162" t="s">
        <v>152</v>
      </c>
      <c r="AU458" s="162" t="s">
        <v>149</v>
      </c>
      <c r="AY458" s="14" t="s">
        <v>148</v>
      </c>
      <c r="BE458" s="90">
        <f>IF(N458="základní",J458,0)</f>
        <v>0</v>
      </c>
      <c r="BF458" s="90">
        <f>IF(N458="snížená",J458,0)</f>
        <v>0</v>
      </c>
      <c r="BG458" s="90">
        <f>IF(N458="zákl. přenesená",J458,0)</f>
        <v>0</v>
      </c>
      <c r="BH458" s="90">
        <f>IF(N458="sníž. přenesená",J458,0)</f>
        <v>0</v>
      </c>
      <c r="BI458" s="90">
        <f>IF(N458="nulová",J458,0)</f>
        <v>0</v>
      </c>
      <c r="BJ458" s="14" t="s">
        <v>83</v>
      </c>
      <c r="BK458" s="90">
        <f>ROUND(I458*H458,2)</f>
        <v>0</v>
      </c>
      <c r="BL458" s="14" t="s">
        <v>222</v>
      </c>
      <c r="BM458" s="162" t="s">
        <v>829</v>
      </c>
    </row>
    <row r="459" spans="2:47" s="1" customFormat="1" ht="12">
      <c r="B459" s="30"/>
      <c r="D459" s="163" t="s">
        <v>158</v>
      </c>
      <c r="F459" s="164" t="s">
        <v>828</v>
      </c>
      <c r="I459" s="126"/>
      <c r="L459" s="30"/>
      <c r="M459" s="165"/>
      <c r="T459" s="52"/>
      <c r="AT459" s="14" t="s">
        <v>158</v>
      </c>
      <c r="AU459" s="14" t="s">
        <v>149</v>
      </c>
    </row>
    <row r="460" spans="2:65" s="1" customFormat="1" ht="16.5" customHeight="1">
      <c r="B460" s="30"/>
      <c r="C460" s="151" t="s">
        <v>830</v>
      </c>
      <c r="D460" s="151" t="s">
        <v>152</v>
      </c>
      <c r="E460" s="152" t="s">
        <v>831</v>
      </c>
      <c r="F460" s="153" t="s">
        <v>832</v>
      </c>
      <c r="G460" s="154" t="s">
        <v>170</v>
      </c>
      <c r="H460" s="155">
        <v>1</v>
      </c>
      <c r="I460" s="156"/>
      <c r="J460" s="157">
        <f>ROUND(I460*H460,2)</f>
        <v>0</v>
      </c>
      <c r="K460" s="158"/>
      <c r="L460" s="30"/>
      <c r="M460" s="159" t="s">
        <v>1</v>
      </c>
      <c r="N460" s="124" t="s">
        <v>40</v>
      </c>
      <c r="P460" s="160">
        <f>O460*H460</f>
        <v>0</v>
      </c>
      <c r="Q460" s="160">
        <v>0</v>
      </c>
      <c r="R460" s="160">
        <f>Q460*H460</f>
        <v>0</v>
      </c>
      <c r="S460" s="160">
        <v>0</v>
      </c>
      <c r="T460" s="161">
        <f>S460*H460</f>
        <v>0</v>
      </c>
      <c r="AR460" s="162" t="s">
        <v>222</v>
      </c>
      <c r="AT460" s="162" t="s">
        <v>152</v>
      </c>
      <c r="AU460" s="162" t="s">
        <v>149</v>
      </c>
      <c r="AY460" s="14" t="s">
        <v>148</v>
      </c>
      <c r="BE460" s="90">
        <f>IF(N460="základní",J460,0)</f>
        <v>0</v>
      </c>
      <c r="BF460" s="90">
        <f>IF(N460="snížená",J460,0)</f>
        <v>0</v>
      </c>
      <c r="BG460" s="90">
        <f>IF(N460="zákl. přenesená",J460,0)</f>
        <v>0</v>
      </c>
      <c r="BH460" s="90">
        <f>IF(N460="sníž. přenesená",J460,0)</f>
        <v>0</v>
      </c>
      <c r="BI460" s="90">
        <f>IF(N460="nulová",J460,0)</f>
        <v>0</v>
      </c>
      <c r="BJ460" s="14" t="s">
        <v>83</v>
      </c>
      <c r="BK460" s="90">
        <f>ROUND(I460*H460,2)</f>
        <v>0</v>
      </c>
      <c r="BL460" s="14" t="s">
        <v>222</v>
      </c>
      <c r="BM460" s="162" t="s">
        <v>833</v>
      </c>
    </row>
    <row r="461" spans="2:47" s="1" customFormat="1" ht="12">
      <c r="B461" s="30"/>
      <c r="D461" s="163" t="s">
        <v>158</v>
      </c>
      <c r="F461" s="164" t="s">
        <v>834</v>
      </c>
      <c r="I461" s="126"/>
      <c r="L461" s="30"/>
      <c r="M461" s="165"/>
      <c r="T461" s="52"/>
      <c r="AT461" s="14" t="s">
        <v>158</v>
      </c>
      <c r="AU461" s="14" t="s">
        <v>149</v>
      </c>
    </row>
    <row r="462" spans="2:65" s="1" customFormat="1" ht="24.2" customHeight="1">
      <c r="B462" s="30"/>
      <c r="C462" s="151" t="s">
        <v>835</v>
      </c>
      <c r="D462" s="151" t="s">
        <v>152</v>
      </c>
      <c r="E462" s="152" t="s">
        <v>836</v>
      </c>
      <c r="F462" s="153" t="s">
        <v>837</v>
      </c>
      <c r="G462" s="154" t="s">
        <v>170</v>
      </c>
      <c r="H462" s="155">
        <v>1</v>
      </c>
      <c r="I462" s="156"/>
      <c r="J462" s="157">
        <f>ROUND(I462*H462,2)</f>
        <v>0</v>
      </c>
      <c r="K462" s="158"/>
      <c r="L462" s="30"/>
      <c r="M462" s="159" t="s">
        <v>1</v>
      </c>
      <c r="N462" s="124" t="s">
        <v>40</v>
      </c>
      <c r="P462" s="160">
        <f>O462*H462</f>
        <v>0</v>
      </c>
      <c r="Q462" s="160">
        <v>0</v>
      </c>
      <c r="R462" s="160">
        <f>Q462*H462</f>
        <v>0</v>
      </c>
      <c r="S462" s="160">
        <v>0</v>
      </c>
      <c r="T462" s="161">
        <f>S462*H462</f>
        <v>0</v>
      </c>
      <c r="AR462" s="162" t="s">
        <v>222</v>
      </c>
      <c r="AT462" s="162" t="s">
        <v>152</v>
      </c>
      <c r="AU462" s="162" t="s">
        <v>149</v>
      </c>
      <c r="AY462" s="14" t="s">
        <v>148</v>
      </c>
      <c r="BE462" s="90">
        <f>IF(N462="základní",J462,0)</f>
        <v>0</v>
      </c>
      <c r="BF462" s="90">
        <f>IF(N462="snížená",J462,0)</f>
        <v>0</v>
      </c>
      <c r="BG462" s="90">
        <f>IF(N462="zákl. přenesená",J462,0)</f>
        <v>0</v>
      </c>
      <c r="BH462" s="90">
        <f>IF(N462="sníž. přenesená",J462,0)</f>
        <v>0</v>
      </c>
      <c r="BI462" s="90">
        <f>IF(N462="nulová",J462,0)</f>
        <v>0</v>
      </c>
      <c r="BJ462" s="14" t="s">
        <v>83</v>
      </c>
      <c r="BK462" s="90">
        <f>ROUND(I462*H462,2)</f>
        <v>0</v>
      </c>
      <c r="BL462" s="14" t="s">
        <v>222</v>
      </c>
      <c r="BM462" s="162" t="s">
        <v>838</v>
      </c>
    </row>
    <row r="463" spans="2:47" s="1" customFormat="1" ht="19.5">
      <c r="B463" s="30"/>
      <c r="D463" s="163" t="s">
        <v>158</v>
      </c>
      <c r="F463" s="164" t="s">
        <v>837</v>
      </c>
      <c r="I463" s="126"/>
      <c r="L463" s="30"/>
      <c r="M463" s="165"/>
      <c r="T463" s="52"/>
      <c r="AT463" s="14" t="s">
        <v>158</v>
      </c>
      <c r="AU463" s="14" t="s">
        <v>149</v>
      </c>
    </row>
    <row r="464" spans="2:65" s="1" customFormat="1" ht="37.9" customHeight="1">
      <c r="B464" s="30"/>
      <c r="C464" s="151" t="s">
        <v>839</v>
      </c>
      <c r="D464" s="151" t="s">
        <v>152</v>
      </c>
      <c r="E464" s="152" t="s">
        <v>840</v>
      </c>
      <c r="F464" s="153" t="s">
        <v>841</v>
      </c>
      <c r="G464" s="154" t="s">
        <v>170</v>
      </c>
      <c r="H464" s="155">
        <v>1</v>
      </c>
      <c r="I464" s="156"/>
      <c r="J464" s="157">
        <f>ROUND(I464*H464,2)</f>
        <v>0</v>
      </c>
      <c r="K464" s="158"/>
      <c r="L464" s="30"/>
      <c r="M464" s="159" t="s">
        <v>1</v>
      </c>
      <c r="N464" s="124" t="s">
        <v>40</v>
      </c>
      <c r="P464" s="160">
        <f>O464*H464</f>
        <v>0</v>
      </c>
      <c r="Q464" s="160">
        <v>0</v>
      </c>
      <c r="R464" s="160">
        <f>Q464*H464</f>
        <v>0</v>
      </c>
      <c r="S464" s="160">
        <v>0.0025</v>
      </c>
      <c r="T464" s="161">
        <f>S464*H464</f>
        <v>0.0025</v>
      </c>
      <c r="AR464" s="162" t="s">
        <v>222</v>
      </c>
      <c r="AT464" s="162" t="s">
        <v>152</v>
      </c>
      <c r="AU464" s="162" t="s">
        <v>149</v>
      </c>
      <c r="AY464" s="14" t="s">
        <v>148</v>
      </c>
      <c r="BE464" s="90">
        <f>IF(N464="základní",J464,0)</f>
        <v>0</v>
      </c>
      <c r="BF464" s="90">
        <f>IF(N464="snížená",J464,0)</f>
        <v>0</v>
      </c>
      <c r="BG464" s="90">
        <f>IF(N464="zákl. přenesená",J464,0)</f>
        <v>0</v>
      </c>
      <c r="BH464" s="90">
        <f>IF(N464="sníž. přenesená",J464,0)</f>
        <v>0</v>
      </c>
      <c r="BI464" s="90">
        <f>IF(N464="nulová",J464,0)</f>
        <v>0</v>
      </c>
      <c r="BJ464" s="14" t="s">
        <v>83</v>
      </c>
      <c r="BK464" s="90">
        <f>ROUND(I464*H464,2)</f>
        <v>0</v>
      </c>
      <c r="BL464" s="14" t="s">
        <v>222</v>
      </c>
      <c r="BM464" s="162" t="s">
        <v>842</v>
      </c>
    </row>
    <row r="465" spans="2:47" s="1" customFormat="1" ht="19.5">
      <c r="B465" s="30"/>
      <c r="D465" s="163" t="s">
        <v>158</v>
      </c>
      <c r="F465" s="164" t="s">
        <v>841</v>
      </c>
      <c r="I465" s="126"/>
      <c r="L465" s="30"/>
      <c r="M465" s="165"/>
      <c r="T465" s="52"/>
      <c r="AT465" s="14" t="s">
        <v>158</v>
      </c>
      <c r="AU465" s="14" t="s">
        <v>149</v>
      </c>
    </row>
    <row r="466" spans="2:65" s="1" customFormat="1" ht="24.2" customHeight="1">
      <c r="B466" s="30"/>
      <c r="C466" s="151" t="s">
        <v>843</v>
      </c>
      <c r="D466" s="151" t="s">
        <v>152</v>
      </c>
      <c r="E466" s="152" t="s">
        <v>573</v>
      </c>
      <c r="F466" s="153" t="s">
        <v>574</v>
      </c>
      <c r="G466" s="154" t="s">
        <v>282</v>
      </c>
      <c r="H466" s="155">
        <v>12</v>
      </c>
      <c r="I466" s="156"/>
      <c r="J466" s="157">
        <f>ROUND(I466*H466,2)</f>
        <v>0</v>
      </c>
      <c r="K466" s="158"/>
      <c r="L466" s="30"/>
      <c r="M466" s="159" t="s">
        <v>1</v>
      </c>
      <c r="N466" s="124" t="s">
        <v>40</v>
      </c>
      <c r="P466" s="160">
        <f>O466*H466</f>
        <v>0</v>
      </c>
      <c r="Q466" s="160">
        <v>0</v>
      </c>
      <c r="R466" s="160">
        <f>Q466*H466</f>
        <v>0</v>
      </c>
      <c r="S466" s="160">
        <v>0</v>
      </c>
      <c r="T466" s="161">
        <f>S466*H466</f>
        <v>0</v>
      </c>
      <c r="AR466" s="162" t="s">
        <v>222</v>
      </c>
      <c r="AT466" s="162" t="s">
        <v>152</v>
      </c>
      <c r="AU466" s="162" t="s">
        <v>149</v>
      </c>
      <c r="AY466" s="14" t="s">
        <v>148</v>
      </c>
      <c r="BE466" s="90">
        <f>IF(N466="základní",J466,0)</f>
        <v>0</v>
      </c>
      <c r="BF466" s="90">
        <f>IF(N466="snížená",J466,0)</f>
        <v>0</v>
      </c>
      <c r="BG466" s="90">
        <f>IF(N466="zákl. přenesená",J466,0)</f>
        <v>0</v>
      </c>
      <c r="BH466" s="90">
        <f>IF(N466="sníž. přenesená",J466,0)</f>
        <v>0</v>
      </c>
      <c r="BI466" s="90">
        <f>IF(N466="nulová",J466,0)</f>
        <v>0</v>
      </c>
      <c r="BJ466" s="14" t="s">
        <v>83</v>
      </c>
      <c r="BK466" s="90">
        <f>ROUND(I466*H466,2)</f>
        <v>0</v>
      </c>
      <c r="BL466" s="14" t="s">
        <v>222</v>
      </c>
      <c r="BM466" s="162" t="s">
        <v>844</v>
      </c>
    </row>
    <row r="467" spans="2:47" s="1" customFormat="1" ht="19.5">
      <c r="B467" s="30"/>
      <c r="D467" s="163" t="s">
        <v>158</v>
      </c>
      <c r="F467" s="164" t="s">
        <v>576</v>
      </c>
      <c r="I467" s="126"/>
      <c r="L467" s="30"/>
      <c r="M467" s="165"/>
      <c r="T467" s="52"/>
      <c r="AT467" s="14" t="s">
        <v>158</v>
      </c>
      <c r="AU467" s="14" t="s">
        <v>149</v>
      </c>
    </row>
    <row r="468" spans="2:65" s="1" customFormat="1" ht="16.5" customHeight="1">
      <c r="B468" s="30"/>
      <c r="C468" s="173" t="s">
        <v>845</v>
      </c>
      <c r="D468" s="173" t="s">
        <v>226</v>
      </c>
      <c r="E468" s="174" t="s">
        <v>846</v>
      </c>
      <c r="F468" s="175" t="s">
        <v>847</v>
      </c>
      <c r="G468" s="176" t="s">
        <v>282</v>
      </c>
      <c r="H468" s="177">
        <v>12</v>
      </c>
      <c r="I468" s="178"/>
      <c r="J468" s="179">
        <f>ROUND(I468*H468,2)</f>
        <v>0</v>
      </c>
      <c r="K468" s="180"/>
      <c r="L468" s="181"/>
      <c r="M468" s="182" t="s">
        <v>1</v>
      </c>
      <c r="N468" s="183" t="s">
        <v>40</v>
      </c>
      <c r="P468" s="160">
        <f>O468*H468</f>
        <v>0</v>
      </c>
      <c r="Q468" s="160">
        <v>0.00039</v>
      </c>
      <c r="R468" s="160">
        <f>Q468*H468</f>
        <v>0.00468</v>
      </c>
      <c r="S468" s="160">
        <v>0</v>
      </c>
      <c r="T468" s="161">
        <f>S468*H468</f>
        <v>0</v>
      </c>
      <c r="AR468" s="162" t="s">
        <v>229</v>
      </c>
      <c r="AT468" s="162" t="s">
        <v>226</v>
      </c>
      <c r="AU468" s="162" t="s">
        <v>149</v>
      </c>
      <c r="AY468" s="14" t="s">
        <v>148</v>
      </c>
      <c r="BE468" s="90">
        <f>IF(N468="základní",J468,0)</f>
        <v>0</v>
      </c>
      <c r="BF468" s="90">
        <f>IF(N468="snížená",J468,0)</f>
        <v>0</v>
      </c>
      <c r="BG468" s="90">
        <f>IF(N468="zákl. přenesená",J468,0)</f>
        <v>0</v>
      </c>
      <c r="BH468" s="90">
        <f>IF(N468="sníž. přenesená",J468,0)</f>
        <v>0</v>
      </c>
      <c r="BI468" s="90">
        <f>IF(N468="nulová",J468,0)</f>
        <v>0</v>
      </c>
      <c r="BJ468" s="14" t="s">
        <v>83</v>
      </c>
      <c r="BK468" s="90">
        <f>ROUND(I468*H468,2)</f>
        <v>0</v>
      </c>
      <c r="BL468" s="14" t="s">
        <v>222</v>
      </c>
      <c r="BM468" s="162" t="s">
        <v>848</v>
      </c>
    </row>
    <row r="469" spans="2:47" s="1" customFormat="1" ht="12">
      <c r="B469" s="30"/>
      <c r="D469" s="163" t="s">
        <v>158</v>
      </c>
      <c r="F469" s="164" t="s">
        <v>847</v>
      </c>
      <c r="I469" s="126"/>
      <c r="L469" s="30"/>
      <c r="M469" s="165"/>
      <c r="T469" s="52"/>
      <c r="AT469" s="14" t="s">
        <v>158</v>
      </c>
      <c r="AU469" s="14" t="s">
        <v>149</v>
      </c>
    </row>
    <row r="470" spans="2:51" s="12" customFormat="1" ht="12">
      <c r="B470" s="166"/>
      <c r="D470" s="163" t="s">
        <v>206</v>
      </c>
      <c r="F470" s="167" t="s">
        <v>849</v>
      </c>
      <c r="H470" s="168">
        <v>12</v>
      </c>
      <c r="I470" s="169"/>
      <c r="L470" s="166"/>
      <c r="M470" s="170"/>
      <c r="T470" s="171"/>
      <c r="AT470" s="172" t="s">
        <v>206</v>
      </c>
      <c r="AU470" s="172" t="s">
        <v>149</v>
      </c>
      <c r="AV470" s="12" t="s">
        <v>85</v>
      </c>
      <c r="AW470" s="12" t="s">
        <v>4</v>
      </c>
      <c r="AX470" s="12" t="s">
        <v>83</v>
      </c>
      <c r="AY470" s="172" t="s">
        <v>148</v>
      </c>
    </row>
    <row r="471" spans="2:65" s="1" customFormat="1" ht="24.2" customHeight="1">
      <c r="B471" s="30"/>
      <c r="C471" s="173" t="s">
        <v>850</v>
      </c>
      <c r="D471" s="173" t="s">
        <v>226</v>
      </c>
      <c r="E471" s="174" t="s">
        <v>851</v>
      </c>
      <c r="F471" s="175" t="s">
        <v>852</v>
      </c>
      <c r="G471" s="176" t="s">
        <v>170</v>
      </c>
      <c r="H471" s="177">
        <v>6</v>
      </c>
      <c r="I471" s="178"/>
      <c r="J471" s="179">
        <f>ROUND(I471*H471,2)</f>
        <v>0</v>
      </c>
      <c r="K471" s="180"/>
      <c r="L471" s="181"/>
      <c r="M471" s="182" t="s">
        <v>1</v>
      </c>
      <c r="N471" s="183" t="s">
        <v>40</v>
      </c>
      <c r="P471" s="160">
        <f>O471*H471</f>
        <v>0</v>
      </c>
      <c r="Q471" s="160">
        <v>1E-05</v>
      </c>
      <c r="R471" s="160">
        <f>Q471*H471</f>
        <v>6.000000000000001E-05</v>
      </c>
      <c r="S471" s="160">
        <v>0</v>
      </c>
      <c r="T471" s="161">
        <f>S471*H471</f>
        <v>0</v>
      </c>
      <c r="AR471" s="162" t="s">
        <v>229</v>
      </c>
      <c r="AT471" s="162" t="s">
        <v>226</v>
      </c>
      <c r="AU471" s="162" t="s">
        <v>149</v>
      </c>
      <c r="AY471" s="14" t="s">
        <v>148</v>
      </c>
      <c r="BE471" s="90">
        <f>IF(N471="základní",J471,0)</f>
        <v>0</v>
      </c>
      <c r="BF471" s="90">
        <f>IF(N471="snížená",J471,0)</f>
        <v>0</v>
      </c>
      <c r="BG471" s="90">
        <f>IF(N471="zákl. přenesená",J471,0)</f>
        <v>0</v>
      </c>
      <c r="BH471" s="90">
        <f>IF(N471="sníž. přenesená",J471,0)</f>
        <v>0</v>
      </c>
      <c r="BI471" s="90">
        <f>IF(N471="nulová",J471,0)</f>
        <v>0</v>
      </c>
      <c r="BJ471" s="14" t="s">
        <v>83</v>
      </c>
      <c r="BK471" s="90">
        <f>ROUND(I471*H471,2)</f>
        <v>0</v>
      </c>
      <c r="BL471" s="14" t="s">
        <v>222</v>
      </c>
      <c r="BM471" s="162" t="s">
        <v>853</v>
      </c>
    </row>
    <row r="472" spans="2:47" s="1" customFormat="1" ht="12">
      <c r="B472" s="30"/>
      <c r="D472" s="163" t="s">
        <v>158</v>
      </c>
      <c r="F472" s="164" t="s">
        <v>852</v>
      </c>
      <c r="I472" s="126"/>
      <c r="L472" s="30"/>
      <c r="M472" s="165"/>
      <c r="T472" s="52"/>
      <c r="AT472" s="14" t="s">
        <v>158</v>
      </c>
      <c r="AU472" s="14" t="s">
        <v>149</v>
      </c>
    </row>
    <row r="473" spans="2:65" s="1" customFormat="1" ht="24.2" customHeight="1">
      <c r="B473" s="30"/>
      <c r="C473" s="173" t="s">
        <v>854</v>
      </c>
      <c r="D473" s="173" t="s">
        <v>226</v>
      </c>
      <c r="E473" s="174" t="s">
        <v>855</v>
      </c>
      <c r="F473" s="175" t="s">
        <v>856</v>
      </c>
      <c r="G473" s="176" t="s">
        <v>170</v>
      </c>
      <c r="H473" s="177">
        <v>2</v>
      </c>
      <c r="I473" s="178"/>
      <c r="J473" s="179">
        <f>ROUND(I473*H473,2)</f>
        <v>0</v>
      </c>
      <c r="K473" s="180"/>
      <c r="L473" s="181"/>
      <c r="M473" s="182" t="s">
        <v>1</v>
      </c>
      <c r="N473" s="183" t="s">
        <v>40</v>
      </c>
      <c r="P473" s="160">
        <f>O473*H473</f>
        <v>0</v>
      </c>
      <c r="Q473" s="160">
        <v>1E-05</v>
      </c>
      <c r="R473" s="160">
        <f>Q473*H473</f>
        <v>2E-05</v>
      </c>
      <c r="S473" s="160">
        <v>0</v>
      </c>
      <c r="T473" s="161">
        <f>S473*H473</f>
        <v>0</v>
      </c>
      <c r="AR473" s="162" t="s">
        <v>229</v>
      </c>
      <c r="AT473" s="162" t="s">
        <v>226</v>
      </c>
      <c r="AU473" s="162" t="s">
        <v>149</v>
      </c>
      <c r="AY473" s="14" t="s">
        <v>148</v>
      </c>
      <c r="BE473" s="90">
        <f>IF(N473="základní",J473,0)</f>
        <v>0</v>
      </c>
      <c r="BF473" s="90">
        <f>IF(N473="snížená",J473,0)</f>
        <v>0</v>
      </c>
      <c r="BG473" s="90">
        <f>IF(N473="zákl. přenesená",J473,0)</f>
        <v>0</v>
      </c>
      <c r="BH473" s="90">
        <f>IF(N473="sníž. přenesená",J473,0)</f>
        <v>0</v>
      </c>
      <c r="BI473" s="90">
        <f>IF(N473="nulová",J473,0)</f>
        <v>0</v>
      </c>
      <c r="BJ473" s="14" t="s">
        <v>83</v>
      </c>
      <c r="BK473" s="90">
        <f>ROUND(I473*H473,2)</f>
        <v>0</v>
      </c>
      <c r="BL473" s="14" t="s">
        <v>222</v>
      </c>
      <c r="BM473" s="162" t="s">
        <v>857</v>
      </c>
    </row>
    <row r="474" spans="2:47" s="1" customFormat="1" ht="12">
      <c r="B474" s="30"/>
      <c r="D474" s="163" t="s">
        <v>158</v>
      </c>
      <c r="F474" s="164" t="s">
        <v>856</v>
      </c>
      <c r="I474" s="126"/>
      <c r="L474" s="30"/>
      <c r="M474" s="165"/>
      <c r="T474" s="52"/>
      <c r="AT474" s="14" t="s">
        <v>158</v>
      </c>
      <c r="AU474" s="14" t="s">
        <v>149</v>
      </c>
    </row>
    <row r="475" spans="2:65" s="1" customFormat="1" ht="24.2" customHeight="1">
      <c r="B475" s="30"/>
      <c r="C475" s="173" t="s">
        <v>858</v>
      </c>
      <c r="D475" s="173" t="s">
        <v>226</v>
      </c>
      <c r="E475" s="174" t="s">
        <v>859</v>
      </c>
      <c r="F475" s="175" t="s">
        <v>860</v>
      </c>
      <c r="G475" s="176" t="s">
        <v>170</v>
      </c>
      <c r="H475" s="177">
        <v>2</v>
      </c>
      <c r="I475" s="178"/>
      <c r="J475" s="179">
        <f>ROUND(I475*H475,2)</f>
        <v>0</v>
      </c>
      <c r="K475" s="180"/>
      <c r="L475" s="181"/>
      <c r="M475" s="182" t="s">
        <v>1</v>
      </c>
      <c r="N475" s="183" t="s">
        <v>40</v>
      </c>
      <c r="P475" s="160">
        <f>O475*H475</f>
        <v>0</v>
      </c>
      <c r="Q475" s="160">
        <v>1E-05</v>
      </c>
      <c r="R475" s="160">
        <f>Q475*H475</f>
        <v>2E-05</v>
      </c>
      <c r="S475" s="160">
        <v>0</v>
      </c>
      <c r="T475" s="161">
        <f>S475*H475</f>
        <v>0</v>
      </c>
      <c r="AR475" s="162" t="s">
        <v>229</v>
      </c>
      <c r="AT475" s="162" t="s">
        <v>226</v>
      </c>
      <c r="AU475" s="162" t="s">
        <v>149</v>
      </c>
      <c r="AY475" s="14" t="s">
        <v>148</v>
      </c>
      <c r="BE475" s="90">
        <f>IF(N475="základní",J475,0)</f>
        <v>0</v>
      </c>
      <c r="BF475" s="90">
        <f>IF(N475="snížená",J475,0)</f>
        <v>0</v>
      </c>
      <c r="BG475" s="90">
        <f>IF(N475="zákl. přenesená",J475,0)</f>
        <v>0</v>
      </c>
      <c r="BH475" s="90">
        <f>IF(N475="sníž. přenesená",J475,0)</f>
        <v>0</v>
      </c>
      <c r="BI475" s="90">
        <f>IF(N475="nulová",J475,0)</f>
        <v>0</v>
      </c>
      <c r="BJ475" s="14" t="s">
        <v>83</v>
      </c>
      <c r="BK475" s="90">
        <f>ROUND(I475*H475,2)</f>
        <v>0</v>
      </c>
      <c r="BL475" s="14" t="s">
        <v>222</v>
      </c>
      <c r="BM475" s="162" t="s">
        <v>861</v>
      </c>
    </row>
    <row r="476" spans="2:47" s="1" customFormat="1" ht="12">
      <c r="B476" s="30"/>
      <c r="D476" s="163" t="s">
        <v>158</v>
      </c>
      <c r="F476" s="164" t="s">
        <v>860</v>
      </c>
      <c r="I476" s="126"/>
      <c r="L476" s="30"/>
      <c r="M476" s="165"/>
      <c r="T476" s="52"/>
      <c r="AT476" s="14" t="s">
        <v>158</v>
      </c>
      <c r="AU476" s="14" t="s">
        <v>149</v>
      </c>
    </row>
    <row r="477" spans="2:65" s="1" customFormat="1" ht="24.2" customHeight="1">
      <c r="B477" s="30"/>
      <c r="C477" s="151" t="s">
        <v>862</v>
      </c>
      <c r="D477" s="151" t="s">
        <v>152</v>
      </c>
      <c r="E477" s="152" t="s">
        <v>863</v>
      </c>
      <c r="F477" s="153" t="s">
        <v>864</v>
      </c>
      <c r="G477" s="154" t="s">
        <v>282</v>
      </c>
      <c r="H477" s="155">
        <v>10</v>
      </c>
      <c r="I477" s="156"/>
      <c r="J477" s="157">
        <f>ROUND(I477*H477,2)</f>
        <v>0</v>
      </c>
      <c r="K477" s="158"/>
      <c r="L477" s="30"/>
      <c r="M477" s="159" t="s">
        <v>1</v>
      </c>
      <c r="N477" s="124" t="s">
        <v>40</v>
      </c>
      <c r="P477" s="160">
        <f>O477*H477</f>
        <v>0</v>
      </c>
      <c r="Q477" s="160">
        <v>0</v>
      </c>
      <c r="R477" s="160">
        <f>Q477*H477</f>
        <v>0</v>
      </c>
      <c r="S477" s="160">
        <v>0</v>
      </c>
      <c r="T477" s="161">
        <f>S477*H477</f>
        <v>0</v>
      </c>
      <c r="AR477" s="162" t="s">
        <v>222</v>
      </c>
      <c r="AT477" s="162" t="s">
        <v>152</v>
      </c>
      <c r="AU477" s="162" t="s">
        <v>149</v>
      </c>
      <c r="AY477" s="14" t="s">
        <v>148</v>
      </c>
      <c r="BE477" s="90">
        <f>IF(N477="základní",J477,0)</f>
        <v>0</v>
      </c>
      <c r="BF477" s="90">
        <f>IF(N477="snížená",J477,0)</f>
        <v>0</v>
      </c>
      <c r="BG477" s="90">
        <f>IF(N477="zákl. přenesená",J477,0)</f>
        <v>0</v>
      </c>
      <c r="BH477" s="90">
        <f>IF(N477="sníž. přenesená",J477,0)</f>
        <v>0</v>
      </c>
      <c r="BI477" s="90">
        <f>IF(N477="nulová",J477,0)</f>
        <v>0</v>
      </c>
      <c r="BJ477" s="14" t="s">
        <v>83</v>
      </c>
      <c r="BK477" s="90">
        <f>ROUND(I477*H477,2)</f>
        <v>0</v>
      </c>
      <c r="BL477" s="14" t="s">
        <v>222</v>
      </c>
      <c r="BM477" s="162" t="s">
        <v>865</v>
      </c>
    </row>
    <row r="478" spans="2:47" s="1" customFormat="1" ht="19.5">
      <c r="B478" s="30"/>
      <c r="D478" s="163" t="s">
        <v>158</v>
      </c>
      <c r="F478" s="164" t="s">
        <v>864</v>
      </c>
      <c r="I478" s="126"/>
      <c r="L478" s="30"/>
      <c r="M478" s="165"/>
      <c r="T478" s="52"/>
      <c r="AT478" s="14" t="s">
        <v>158</v>
      </c>
      <c r="AU478" s="14" t="s">
        <v>149</v>
      </c>
    </row>
    <row r="479" spans="2:65" s="1" customFormat="1" ht="21.75" customHeight="1">
      <c r="B479" s="30"/>
      <c r="C479" s="173" t="s">
        <v>866</v>
      </c>
      <c r="D479" s="173" t="s">
        <v>226</v>
      </c>
      <c r="E479" s="174" t="s">
        <v>867</v>
      </c>
      <c r="F479" s="175" t="s">
        <v>868</v>
      </c>
      <c r="G479" s="176" t="s">
        <v>282</v>
      </c>
      <c r="H479" s="177">
        <v>10</v>
      </c>
      <c r="I479" s="178"/>
      <c r="J479" s="179">
        <f>ROUND(I479*H479,2)</f>
        <v>0</v>
      </c>
      <c r="K479" s="180"/>
      <c r="L479" s="181"/>
      <c r="M479" s="182" t="s">
        <v>1</v>
      </c>
      <c r="N479" s="183" t="s">
        <v>40</v>
      </c>
      <c r="P479" s="160">
        <f>O479*H479</f>
        <v>0</v>
      </c>
      <c r="Q479" s="160">
        <v>1E-05</v>
      </c>
      <c r="R479" s="160">
        <f>Q479*H479</f>
        <v>0.0001</v>
      </c>
      <c r="S479" s="160">
        <v>0</v>
      </c>
      <c r="T479" s="161">
        <f>S479*H479</f>
        <v>0</v>
      </c>
      <c r="AR479" s="162" t="s">
        <v>229</v>
      </c>
      <c r="AT479" s="162" t="s">
        <v>226</v>
      </c>
      <c r="AU479" s="162" t="s">
        <v>149</v>
      </c>
      <c r="AY479" s="14" t="s">
        <v>148</v>
      </c>
      <c r="BE479" s="90">
        <f>IF(N479="základní",J479,0)</f>
        <v>0</v>
      </c>
      <c r="BF479" s="90">
        <f>IF(N479="snížená",J479,0)</f>
        <v>0</v>
      </c>
      <c r="BG479" s="90">
        <f>IF(N479="zákl. přenesená",J479,0)</f>
        <v>0</v>
      </c>
      <c r="BH479" s="90">
        <f>IF(N479="sníž. přenesená",J479,0)</f>
        <v>0</v>
      </c>
      <c r="BI479" s="90">
        <f>IF(N479="nulová",J479,0)</f>
        <v>0</v>
      </c>
      <c r="BJ479" s="14" t="s">
        <v>83</v>
      </c>
      <c r="BK479" s="90">
        <f>ROUND(I479*H479,2)</f>
        <v>0</v>
      </c>
      <c r="BL479" s="14" t="s">
        <v>222</v>
      </c>
      <c r="BM479" s="162" t="s">
        <v>869</v>
      </c>
    </row>
    <row r="480" spans="2:47" s="1" customFormat="1" ht="12">
      <c r="B480" s="30"/>
      <c r="D480" s="163" t="s">
        <v>158</v>
      </c>
      <c r="F480" s="164" t="s">
        <v>868</v>
      </c>
      <c r="I480" s="126"/>
      <c r="L480" s="30"/>
      <c r="M480" s="165"/>
      <c r="T480" s="52"/>
      <c r="AT480" s="14" t="s">
        <v>158</v>
      </c>
      <c r="AU480" s="14" t="s">
        <v>149</v>
      </c>
    </row>
    <row r="481" spans="2:65" s="1" customFormat="1" ht="24.2" customHeight="1">
      <c r="B481" s="30"/>
      <c r="C481" s="173" t="s">
        <v>870</v>
      </c>
      <c r="D481" s="173" t="s">
        <v>226</v>
      </c>
      <c r="E481" s="174" t="s">
        <v>871</v>
      </c>
      <c r="F481" s="175" t="s">
        <v>872</v>
      </c>
      <c r="G481" s="176" t="s">
        <v>170</v>
      </c>
      <c r="H481" s="177">
        <v>5</v>
      </c>
      <c r="I481" s="178"/>
      <c r="J481" s="179">
        <f>ROUND(I481*H481,2)</f>
        <v>0</v>
      </c>
      <c r="K481" s="180"/>
      <c r="L481" s="181"/>
      <c r="M481" s="182" t="s">
        <v>1</v>
      </c>
      <c r="N481" s="183" t="s">
        <v>40</v>
      </c>
      <c r="P481" s="160">
        <f>O481*H481</f>
        <v>0</v>
      </c>
      <c r="Q481" s="160">
        <v>1E-05</v>
      </c>
      <c r="R481" s="160">
        <f>Q481*H481</f>
        <v>5E-05</v>
      </c>
      <c r="S481" s="160">
        <v>0</v>
      </c>
      <c r="T481" s="161">
        <f>S481*H481</f>
        <v>0</v>
      </c>
      <c r="AR481" s="162" t="s">
        <v>229</v>
      </c>
      <c r="AT481" s="162" t="s">
        <v>226</v>
      </c>
      <c r="AU481" s="162" t="s">
        <v>149</v>
      </c>
      <c r="AY481" s="14" t="s">
        <v>148</v>
      </c>
      <c r="BE481" s="90">
        <f>IF(N481="základní",J481,0)</f>
        <v>0</v>
      </c>
      <c r="BF481" s="90">
        <f>IF(N481="snížená",J481,0)</f>
        <v>0</v>
      </c>
      <c r="BG481" s="90">
        <f>IF(N481="zákl. přenesená",J481,0)</f>
        <v>0</v>
      </c>
      <c r="BH481" s="90">
        <f>IF(N481="sníž. přenesená",J481,0)</f>
        <v>0</v>
      </c>
      <c r="BI481" s="90">
        <f>IF(N481="nulová",J481,0)</f>
        <v>0</v>
      </c>
      <c r="BJ481" s="14" t="s">
        <v>83</v>
      </c>
      <c r="BK481" s="90">
        <f>ROUND(I481*H481,2)</f>
        <v>0</v>
      </c>
      <c r="BL481" s="14" t="s">
        <v>222</v>
      </c>
      <c r="BM481" s="162" t="s">
        <v>873</v>
      </c>
    </row>
    <row r="482" spans="2:47" s="1" customFormat="1" ht="12">
      <c r="B482" s="30"/>
      <c r="D482" s="163" t="s">
        <v>158</v>
      </c>
      <c r="F482" s="164" t="s">
        <v>872</v>
      </c>
      <c r="I482" s="126"/>
      <c r="L482" s="30"/>
      <c r="M482" s="165"/>
      <c r="T482" s="52"/>
      <c r="AT482" s="14" t="s">
        <v>158</v>
      </c>
      <c r="AU482" s="14" t="s">
        <v>149</v>
      </c>
    </row>
    <row r="483" spans="2:65" s="1" customFormat="1" ht="24.2" customHeight="1">
      <c r="B483" s="30"/>
      <c r="C483" s="173" t="s">
        <v>874</v>
      </c>
      <c r="D483" s="173" t="s">
        <v>226</v>
      </c>
      <c r="E483" s="174" t="s">
        <v>875</v>
      </c>
      <c r="F483" s="175" t="s">
        <v>876</v>
      </c>
      <c r="G483" s="176" t="s">
        <v>170</v>
      </c>
      <c r="H483" s="177">
        <v>1</v>
      </c>
      <c r="I483" s="178"/>
      <c r="J483" s="179">
        <f>ROUND(I483*H483,2)</f>
        <v>0</v>
      </c>
      <c r="K483" s="180"/>
      <c r="L483" s="181"/>
      <c r="M483" s="182" t="s">
        <v>1</v>
      </c>
      <c r="N483" s="183" t="s">
        <v>40</v>
      </c>
      <c r="P483" s="160">
        <f>O483*H483</f>
        <v>0</v>
      </c>
      <c r="Q483" s="160">
        <v>1E-05</v>
      </c>
      <c r="R483" s="160">
        <f>Q483*H483</f>
        <v>1E-05</v>
      </c>
      <c r="S483" s="160">
        <v>0</v>
      </c>
      <c r="T483" s="161">
        <f>S483*H483</f>
        <v>0</v>
      </c>
      <c r="AR483" s="162" t="s">
        <v>229</v>
      </c>
      <c r="AT483" s="162" t="s">
        <v>226</v>
      </c>
      <c r="AU483" s="162" t="s">
        <v>149</v>
      </c>
      <c r="AY483" s="14" t="s">
        <v>148</v>
      </c>
      <c r="BE483" s="90">
        <f>IF(N483="základní",J483,0)</f>
        <v>0</v>
      </c>
      <c r="BF483" s="90">
        <f>IF(N483="snížená",J483,0)</f>
        <v>0</v>
      </c>
      <c r="BG483" s="90">
        <f>IF(N483="zákl. přenesená",J483,0)</f>
        <v>0</v>
      </c>
      <c r="BH483" s="90">
        <f>IF(N483="sníž. přenesená",J483,0)</f>
        <v>0</v>
      </c>
      <c r="BI483" s="90">
        <f>IF(N483="nulová",J483,0)</f>
        <v>0</v>
      </c>
      <c r="BJ483" s="14" t="s">
        <v>83</v>
      </c>
      <c r="BK483" s="90">
        <f>ROUND(I483*H483,2)</f>
        <v>0</v>
      </c>
      <c r="BL483" s="14" t="s">
        <v>222</v>
      </c>
      <c r="BM483" s="162" t="s">
        <v>877</v>
      </c>
    </row>
    <row r="484" spans="2:47" s="1" customFormat="1" ht="12">
      <c r="B484" s="30"/>
      <c r="D484" s="163" t="s">
        <v>158</v>
      </c>
      <c r="F484" s="164" t="s">
        <v>876</v>
      </c>
      <c r="I484" s="126"/>
      <c r="L484" s="30"/>
      <c r="M484" s="165"/>
      <c r="T484" s="52"/>
      <c r="AT484" s="14" t="s">
        <v>158</v>
      </c>
      <c r="AU484" s="14" t="s">
        <v>149</v>
      </c>
    </row>
    <row r="485" spans="2:65" s="1" customFormat="1" ht="24.2" customHeight="1">
      <c r="B485" s="30"/>
      <c r="C485" s="173" t="s">
        <v>878</v>
      </c>
      <c r="D485" s="173" t="s">
        <v>226</v>
      </c>
      <c r="E485" s="174" t="s">
        <v>879</v>
      </c>
      <c r="F485" s="175" t="s">
        <v>880</v>
      </c>
      <c r="G485" s="176" t="s">
        <v>170</v>
      </c>
      <c r="H485" s="177">
        <v>1</v>
      </c>
      <c r="I485" s="178"/>
      <c r="J485" s="179">
        <f>ROUND(I485*H485,2)</f>
        <v>0</v>
      </c>
      <c r="K485" s="180"/>
      <c r="L485" s="181"/>
      <c r="M485" s="182" t="s">
        <v>1</v>
      </c>
      <c r="N485" s="183" t="s">
        <v>40</v>
      </c>
      <c r="P485" s="160">
        <f>O485*H485</f>
        <v>0</v>
      </c>
      <c r="Q485" s="160">
        <v>1E-05</v>
      </c>
      <c r="R485" s="160">
        <f>Q485*H485</f>
        <v>1E-05</v>
      </c>
      <c r="S485" s="160">
        <v>0</v>
      </c>
      <c r="T485" s="161">
        <f>S485*H485</f>
        <v>0</v>
      </c>
      <c r="AR485" s="162" t="s">
        <v>229</v>
      </c>
      <c r="AT485" s="162" t="s">
        <v>226</v>
      </c>
      <c r="AU485" s="162" t="s">
        <v>149</v>
      </c>
      <c r="AY485" s="14" t="s">
        <v>148</v>
      </c>
      <c r="BE485" s="90">
        <f>IF(N485="základní",J485,0)</f>
        <v>0</v>
      </c>
      <c r="BF485" s="90">
        <f>IF(N485="snížená",J485,0)</f>
        <v>0</v>
      </c>
      <c r="BG485" s="90">
        <f>IF(N485="zákl. přenesená",J485,0)</f>
        <v>0</v>
      </c>
      <c r="BH485" s="90">
        <f>IF(N485="sníž. přenesená",J485,0)</f>
        <v>0</v>
      </c>
      <c r="BI485" s="90">
        <f>IF(N485="nulová",J485,0)</f>
        <v>0</v>
      </c>
      <c r="BJ485" s="14" t="s">
        <v>83</v>
      </c>
      <c r="BK485" s="90">
        <f>ROUND(I485*H485,2)</f>
        <v>0</v>
      </c>
      <c r="BL485" s="14" t="s">
        <v>222</v>
      </c>
      <c r="BM485" s="162" t="s">
        <v>881</v>
      </c>
    </row>
    <row r="486" spans="2:47" s="1" customFormat="1" ht="12">
      <c r="B486" s="30"/>
      <c r="D486" s="163" t="s">
        <v>158</v>
      </c>
      <c r="F486" s="164" t="s">
        <v>880</v>
      </c>
      <c r="I486" s="126"/>
      <c r="L486" s="30"/>
      <c r="M486" s="165"/>
      <c r="T486" s="52"/>
      <c r="AT486" s="14" t="s">
        <v>158</v>
      </c>
      <c r="AU486" s="14" t="s">
        <v>149</v>
      </c>
    </row>
    <row r="487" spans="2:65" s="1" customFormat="1" ht="24.2" customHeight="1">
      <c r="B487" s="30"/>
      <c r="C487" s="173" t="s">
        <v>215</v>
      </c>
      <c r="D487" s="173" t="s">
        <v>226</v>
      </c>
      <c r="E487" s="174" t="s">
        <v>882</v>
      </c>
      <c r="F487" s="175" t="s">
        <v>883</v>
      </c>
      <c r="G487" s="176" t="s">
        <v>170</v>
      </c>
      <c r="H487" s="177">
        <v>1</v>
      </c>
      <c r="I487" s="178"/>
      <c r="J487" s="179">
        <f>ROUND(I487*H487,2)</f>
        <v>0</v>
      </c>
      <c r="K487" s="180"/>
      <c r="L487" s="181"/>
      <c r="M487" s="182" t="s">
        <v>1</v>
      </c>
      <c r="N487" s="183" t="s">
        <v>40</v>
      </c>
      <c r="P487" s="160">
        <f>O487*H487</f>
        <v>0</v>
      </c>
      <c r="Q487" s="160">
        <v>1E-05</v>
      </c>
      <c r="R487" s="160">
        <f>Q487*H487</f>
        <v>1E-05</v>
      </c>
      <c r="S487" s="160">
        <v>0</v>
      </c>
      <c r="T487" s="161">
        <f>S487*H487</f>
        <v>0</v>
      </c>
      <c r="AR487" s="162" t="s">
        <v>229</v>
      </c>
      <c r="AT487" s="162" t="s">
        <v>226</v>
      </c>
      <c r="AU487" s="162" t="s">
        <v>149</v>
      </c>
      <c r="AY487" s="14" t="s">
        <v>148</v>
      </c>
      <c r="BE487" s="90">
        <f>IF(N487="základní",J487,0)</f>
        <v>0</v>
      </c>
      <c r="BF487" s="90">
        <f>IF(N487="snížená",J487,0)</f>
        <v>0</v>
      </c>
      <c r="BG487" s="90">
        <f>IF(N487="zákl. přenesená",J487,0)</f>
        <v>0</v>
      </c>
      <c r="BH487" s="90">
        <f>IF(N487="sníž. přenesená",J487,0)</f>
        <v>0</v>
      </c>
      <c r="BI487" s="90">
        <f>IF(N487="nulová",J487,0)</f>
        <v>0</v>
      </c>
      <c r="BJ487" s="14" t="s">
        <v>83</v>
      </c>
      <c r="BK487" s="90">
        <f>ROUND(I487*H487,2)</f>
        <v>0</v>
      </c>
      <c r="BL487" s="14" t="s">
        <v>222</v>
      </c>
      <c r="BM487" s="162" t="s">
        <v>884</v>
      </c>
    </row>
    <row r="488" spans="2:47" s="1" customFormat="1" ht="12">
      <c r="B488" s="30"/>
      <c r="D488" s="163" t="s">
        <v>158</v>
      </c>
      <c r="F488" s="164" t="s">
        <v>883</v>
      </c>
      <c r="I488" s="126"/>
      <c r="L488" s="30"/>
      <c r="M488" s="165"/>
      <c r="T488" s="52"/>
      <c r="AT488" s="14" t="s">
        <v>158</v>
      </c>
      <c r="AU488" s="14" t="s">
        <v>149</v>
      </c>
    </row>
    <row r="489" spans="2:65" s="1" customFormat="1" ht="21.75" customHeight="1">
      <c r="B489" s="30"/>
      <c r="C489" s="151" t="s">
        <v>692</v>
      </c>
      <c r="D489" s="151" t="s">
        <v>152</v>
      </c>
      <c r="E489" s="152" t="s">
        <v>885</v>
      </c>
      <c r="F489" s="153" t="s">
        <v>886</v>
      </c>
      <c r="G489" s="154" t="s">
        <v>282</v>
      </c>
      <c r="H489" s="155">
        <v>10</v>
      </c>
      <c r="I489" s="156"/>
      <c r="J489" s="157">
        <f>ROUND(I489*H489,2)</f>
        <v>0</v>
      </c>
      <c r="K489" s="158"/>
      <c r="L489" s="30"/>
      <c r="M489" s="159" t="s">
        <v>1</v>
      </c>
      <c r="N489" s="124" t="s">
        <v>40</v>
      </c>
      <c r="P489" s="160">
        <f>O489*H489</f>
        <v>0</v>
      </c>
      <c r="Q489" s="160">
        <v>0</v>
      </c>
      <c r="R489" s="160">
        <f>Q489*H489</f>
        <v>0</v>
      </c>
      <c r="S489" s="160">
        <v>0</v>
      </c>
      <c r="T489" s="161">
        <f>S489*H489</f>
        <v>0</v>
      </c>
      <c r="AR489" s="162" t="s">
        <v>222</v>
      </c>
      <c r="AT489" s="162" t="s">
        <v>152</v>
      </c>
      <c r="AU489" s="162" t="s">
        <v>149</v>
      </c>
      <c r="AY489" s="14" t="s">
        <v>148</v>
      </c>
      <c r="BE489" s="90">
        <f>IF(N489="základní",J489,0)</f>
        <v>0</v>
      </c>
      <c r="BF489" s="90">
        <f>IF(N489="snížená",J489,0)</f>
        <v>0</v>
      </c>
      <c r="BG489" s="90">
        <f>IF(N489="zákl. přenesená",J489,0)</f>
        <v>0</v>
      </c>
      <c r="BH489" s="90">
        <f>IF(N489="sníž. přenesená",J489,0)</f>
        <v>0</v>
      </c>
      <c r="BI489" s="90">
        <f>IF(N489="nulová",J489,0)</f>
        <v>0</v>
      </c>
      <c r="BJ489" s="14" t="s">
        <v>83</v>
      </c>
      <c r="BK489" s="90">
        <f>ROUND(I489*H489,2)</f>
        <v>0</v>
      </c>
      <c r="BL489" s="14" t="s">
        <v>222</v>
      </c>
      <c r="BM489" s="162" t="s">
        <v>887</v>
      </c>
    </row>
    <row r="490" spans="2:47" s="1" customFormat="1" ht="29.25">
      <c r="B490" s="30"/>
      <c r="D490" s="163" t="s">
        <v>158</v>
      </c>
      <c r="F490" s="164" t="s">
        <v>888</v>
      </c>
      <c r="I490" s="126"/>
      <c r="L490" s="30"/>
      <c r="M490" s="165"/>
      <c r="T490" s="52"/>
      <c r="AT490" s="14" t="s">
        <v>158</v>
      </c>
      <c r="AU490" s="14" t="s">
        <v>149</v>
      </c>
    </row>
    <row r="491" spans="2:65" s="1" customFormat="1" ht="24.2" customHeight="1">
      <c r="B491" s="30"/>
      <c r="C491" s="173" t="s">
        <v>889</v>
      </c>
      <c r="D491" s="173" t="s">
        <v>226</v>
      </c>
      <c r="E491" s="174" t="s">
        <v>890</v>
      </c>
      <c r="F491" s="175" t="s">
        <v>891</v>
      </c>
      <c r="G491" s="176" t="s">
        <v>170</v>
      </c>
      <c r="H491" s="177">
        <v>10</v>
      </c>
      <c r="I491" s="178"/>
      <c r="J491" s="179">
        <f>ROUND(I491*H491,2)</f>
        <v>0</v>
      </c>
      <c r="K491" s="180"/>
      <c r="L491" s="181"/>
      <c r="M491" s="182" t="s">
        <v>1</v>
      </c>
      <c r="N491" s="183" t="s">
        <v>40</v>
      </c>
      <c r="P491" s="160">
        <f>O491*H491</f>
        <v>0</v>
      </c>
      <c r="Q491" s="160">
        <v>1E-05</v>
      </c>
      <c r="R491" s="160">
        <f>Q491*H491</f>
        <v>0.0001</v>
      </c>
      <c r="S491" s="160">
        <v>0</v>
      </c>
      <c r="T491" s="161">
        <f>S491*H491</f>
        <v>0</v>
      </c>
      <c r="AR491" s="162" t="s">
        <v>229</v>
      </c>
      <c r="AT491" s="162" t="s">
        <v>226</v>
      </c>
      <c r="AU491" s="162" t="s">
        <v>149</v>
      </c>
      <c r="AY491" s="14" t="s">
        <v>148</v>
      </c>
      <c r="BE491" s="90">
        <f>IF(N491="základní",J491,0)</f>
        <v>0</v>
      </c>
      <c r="BF491" s="90">
        <f>IF(N491="snížená",J491,0)</f>
        <v>0</v>
      </c>
      <c r="BG491" s="90">
        <f>IF(N491="zákl. přenesená",J491,0)</f>
        <v>0</v>
      </c>
      <c r="BH491" s="90">
        <f>IF(N491="sníž. přenesená",J491,0)</f>
        <v>0</v>
      </c>
      <c r="BI491" s="90">
        <f>IF(N491="nulová",J491,0)</f>
        <v>0</v>
      </c>
      <c r="BJ491" s="14" t="s">
        <v>83</v>
      </c>
      <c r="BK491" s="90">
        <f>ROUND(I491*H491,2)</f>
        <v>0</v>
      </c>
      <c r="BL491" s="14" t="s">
        <v>222</v>
      </c>
      <c r="BM491" s="162" t="s">
        <v>892</v>
      </c>
    </row>
    <row r="492" spans="2:47" s="1" customFormat="1" ht="19.5">
      <c r="B492" s="30"/>
      <c r="D492" s="163" t="s">
        <v>158</v>
      </c>
      <c r="F492" s="164" t="s">
        <v>891</v>
      </c>
      <c r="I492" s="126"/>
      <c r="L492" s="30"/>
      <c r="M492" s="165"/>
      <c r="T492" s="52"/>
      <c r="AT492" s="14" t="s">
        <v>158</v>
      </c>
      <c r="AU492" s="14" t="s">
        <v>149</v>
      </c>
    </row>
    <row r="493" spans="2:65" s="1" customFormat="1" ht="24.2" customHeight="1">
      <c r="B493" s="30"/>
      <c r="C493" s="151" t="s">
        <v>893</v>
      </c>
      <c r="D493" s="151" t="s">
        <v>152</v>
      </c>
      <c r="E493" s="152" t="s">
        <v>894</v>
      </c>
      <c r="F493" s="153" t="s">
        <v>895</v>
      </c>
      <c r="G493" s="154" t="s">
        <v>170</v>
      </c>
      <c r="H493" s="155">
        <v>1</v>
      </c>
      <c r="I493" s="156"/>
      <c r="J493" s="157">
        <f>ROUND(I493*H493,2)</f>
        <v>0</v>
      </c>
      <c r="K493" s="158"/>
      <c r="L493" s="30"/>
      <c r="M493" s="159" t="s">
        <v>1</v>
      </c>
      <c r="N493" s="124" t="s">
        <v>40</v>
      </c>
      <c r="P493" s="160">
        <f>O493*H493</f>
        <v>0</v>
      </c>
      <c r="Q493" s="160">
        <v>0</v>
      </c>
      <c r="R493" s="160">
        <f>Q493*H493</f>
        <v>0</v>
      </c>
      <c r="S493" s="160">
        <v>5E-05</v>
      </c>
      <c r="T493" s="161">
        <f>S493*H493</f>
        <v>5E-05</v>
      </c>
      <c r="AR493" s="162" t="s">
        <v>222</v>
      </c>
      <c r="AT493" s="162" t="s">
        <v>152</v>
      </c>
      <c r="AU493" s="162" t="s">
        <v>149</v>
      </c>
      <c r="AY493" s="14" t="s">
        <v>148</v>
      </c>
      <c r="BE493" s="90">
        <f>IF(N493="základní",J493,0)</f>
        <v>0</v>
      </c>
      <c r="BF493" s="90">
        <f>IF(N493="snížená",J493,0)</f>
        <v>0</v>
      </c>
      <c r="BG493" s="90">
        <f>IF(N493="zákl. přenesená",J493,0)</f>
        <v>0</v>
      </c>
      <c r="BH493" s="90">
        <f>IF(N493="sníž. přenesená",J493,0)</f>
        <v>0</v>
      </c>
      <c r="BI493" s="90">
        <f>IF(N493="nulová",J493,0)</f>
        <v>0</v>
      </c>
      <c r="BJ493" s="14" t="s">
        <v>83</v>
      </c>
      <c r="BK493" s="90">
        <f>ROUND(I493*H493,2)</f>
        <v>0</v>
      </c>
      <c r="BL493" s="14" t="s">
        <v>222</v>
      </c>
      <c r="BM493" s="162" t="s">
        <v>896</v>
      </c>
    </row>
    <row r="494" spans="2:47" s="1" customFormat="1" ht="117">
      <c r="B494" s="30"/>
      <c r="D494" s="163" t="s">
        <v>158</v>
      </c>
      <c r="F494" s="164" t="s">
        <v>1359</v>
      </c>
      <c r="I494" s="126"/>
      <c r="L494" s="30"/>
      <c r="M494" s="165"/>
      <c r="T494" s="52"/>
      <c r="AT494" s="14" t="s">
        <v>158</v>
      </c>
      <c r="AU494" s="14" t="s">
        <v>149</v>
      </c>
    </row>
    <row r="495" spans="2:65" s="1" customFormat="1" ht="37.9" customHeight="1">
      <c r="B495" s="30"/>
      <c r="C495" s="151" t="s">
        <v>897</v>
      </c>
      <c r="D495" s="151" t="s">
        <v>152</v>
      </c>
      <c r="E495" s="152" t="s">
        <v>898</v>
      </c>
      <c r="F495" s="153" t="s">
        <v>899</v>
      </c>
      <c r="G495" s="154" t="s">
        <v>170</v>
      </c>
      <c r="H495" s="155">
        <v>1</v>
      </c>
      <c r="I495" s="156"/>
      <c r="J495" s="157">
        <f>ROUND(I495*H495,2)</f>
        <v>0</v>
      </c>
      <c r="K495" s="158"/>
      <c r="L495" s="30"/>
      <c r="M495" s="159" t="s">
        <v>1</v>
      </c>
      <c r="N495" s="124" t="s">
        <v>40</v>
      </c>
      <c r="P495" s="160">
        <f>O495*H495</f>
        <v>0</v>
      </c>
      <c r="Q495" s="160">
        <v>0</v>
      </c>
      <c r="R495" s="160">
        <f>Q495*H495</f>
        <v>0</v>
      </c>
      <c r="S495" s="160">
        <v>5E-05</v>
      </c>
      <c r="T495" s="161">
        <f>S495*H495</f>
        <v>5E-05</v>
      </c>
      <c r="AR495" s="162" t="s">
        <v>222</v>
      </c>
      <c r="AT495" s="162" t="s">
        <v>152</v>
      </c>
      <c r="AU495" s="162" t="s">
        <v>149</v>
      </c>
      <c r="AY495" s="14" t="s">
        <v>148</v>
      </c>
      <c r="BE495" s="90">
        <f>IF(N495="základní",J495,0)</f>
        <v>0</v>
      </c>
      <c r="BF495" s="90">
        <f>IF(N495="snížená",J495,0)</f>
        <v>0</v>
      </c>
      <c r="BG495" s="90">
        <f>IF(N495="zákl. přenesená",J495,0)</f>
        <v>0</v>
      </c>
      <c r="BH495" s="90">
        <f>IF(N495="sníž. přenesená",J495,0)</f>
        <v>0</v>
      </c>
      <c r="BI495" s="90">
        <f>IF(N495="nulová",J495,0)</f>
        <v>0</v>
      </c>
      <c r="BJ495" s="14" t="s">
        <v>83</v>
      </c>
      <c r="BK495" s="90">
        <f>ROUND(I495*H495,2)</f>
        <v>0</v>
      </c>
      <c r="BL495" s="14" t="s">
        <v>222</v>
      </c>
      <c r="BM495" s="162" t="s">
        <v>900</v>
      </c>
    </row>
    <row r="496" spans="2:47" s="1" customFormat="1" ht="107.25">
      <c r="B496" s="30"/>
      <c r="D496" s="163" t="s">
        <v>158</v>
      </c>
      <c r="F496" s="164" t="s">
        <v>1360</v>
      </c>
      <c r="I496" s="126"/>
      <c r="L496" s="30"/>
      <c r="M496" s="165"/>
      <c r="T496" s="52"/>
      <c r="AT496" s="14" t="s">
        <v>158</v>
      </c>
      <c r="AU496" s="14" t="s">
        <v>149</v>
      </c>
    </row>
    <row r="497" spans="2:63" s="11" customFormat="1" ht="20.85" customHeight="1">
      <c r="B497" s="139"/>
      <c r="D497" s="140" t="s">
        <v>74</v>
      </c>
      <c r="E497" s="149" t="s">
        <v>901</v>
      </c>
      <c r="F497" s="149" t="s">
        <v>902</v>
      </c>
      <c r="I497" s="142"/>
      <c r="J497" s="150">
        <f>BK497</f>
        <v>0</v>
      </c>
      <c r="L497" s="139"/>
      <c r="M497" s="144"/>
      <c r="P497" s="145">
        <f>SUM(P498:P509)</f>
        <v>0</v>
      </c>
      <c r="R497" s="145">
        <f>SUM(R498:R509)</f>
        <v>0.0014500000000000001</v>
      </c>
      <c r="T497" s="146">
        <f>SUM(T498:T509)</f>
        <v>0</v>
      </c>
      <c r="AR497" s="140" t="s">
        <v>85</v>
      </c>
      <c r="AT497" s="147" t="s">
        <v>74</v>
      </c>
      <c r="AU497" s="147" t="s">
        <v>85</v>
      </c>
      <c r="AY497" s="140" t="s">
        <v>148</v>
      </c>
      <c r="BK497" s="148">
        <f>SUM(BK498:BK509)</f>
        <v>0</v>
      </c>
    </row>
    <row r="498" spans="2:65" s="1" customFormat="1" ht="37.9" customHeight="1">
      <c r="B498" s="30"/>
      <c r="C498" s="151" t="s">
        <v>903</v>
      </c>
      <c r="D498" s="151" t="s">
        <v>152</v>
      </c>
      <c r="E498" s="152" t="s">
        <v>904</v>
      </c>
      <c r="F498" s="153" t="s">
        <v>905</v>
      </c>
      <c r="G498" s="154" t="s">
        <v>170</v>
      </c>
      <c r="H498" s="155">
        <v>1</v>
      </c>
      <c r="I498" s="156"/>
      <c r="J498" s="157">
        <f>ROUND(I498*H498,2)</f>
        <v>0</v>
      </c>
      <c r="K498" s="158"/>
      <c r="L498" s="30"/>
      <c r="M498" s="159" t="s">
        <v>1</v>
      </c>
      <c r="N498" s="124" t="s">
        <v>40</v>
      </c>
      <c r="P498" s="160">
        <f>O498*H498</f>
        <v>0</v>
      </c>
      <c r="Q498" s="160">
        <v>0</v>
      </c>
      <c r="R498" s="160">
        <f>Q498*H498</f>
        <v>0</v>
      </c>
      <c r="S498" s="160">
        <v>0</v>
      </c>
      <c r="T498" s="161">
        <f>S498*H498</f>
        <v>0</v>
      </c>
      <c r="AR498" s="162" t="s">
        <v>222</v>
      </c>
      <c r="AT498" s="162" t="s">
        <v>152</v>
      </c>
      <c r="AU498" s="162" t="s">
        <v>149</v>
      </c>
      <c r="AY498" s="14" t="s">
        <v>148</v>
      </c>
      <c r="BE498" s="90">
        <f>IF(N498="základní",J498,0)</f>
        <v>0</v>
      </c>
      <c r="BF498" s="90">
        <f>IF(N498="snížená",J498,0)</f>
        <v>0</v>
      </c>
      <c r="BG498" s="90">
        <f>IF(N498="zákl. přenesená",J498,0)</f>
        <v>0</v>
      </c>
      <c r="BH498" s="90">
        <f>IF(N498="sníž. přenesená",J498,0)</f>
        <v>0</v>
      </c>
      <c r="BI498" s="90">
        <f>IF(N498="nulová",J498,0)</f>
        <v>0</v>
      </c>
      <c r="BJ498" s="14" t="s">
        <v>83</v>
      </c>
      <c r="BK498" s="90">
        <f>ROUND(I498*H498,2)</f>
        <v>0</v>
      </c>
      <c r="BL498" s="14" t="s">
        <v>222</v>
      </c>
      <c r="BM498" s="162" t="s">
        <v>906</v>
      </c>
    </row>
    <row r="499" spans="2:47" s="1" customFormat="1" ht="19.5">
      <c r="B499" s="30"/>
      <c r="D499" s="163" t="s">
        <v>158</v>
      </c>
      <c r="F499" s="164" t="s">
        <v>905</v>
      </c>
      <c r="I499" s="126"/>
      <c r="L499" s="30"/>
      <c r="M499" s="165"/>
      <c r="T499" s="52"/>
      <c r="AT499" s="14" t="s">
        <v>158</v>
      </c>
      <c r="AU499" s="14" t="s">
        <v>149</v>
      </c>
    </row>
    <row r="500" spans="2:65" s="1" customFormat="1" ht="24.2" customHeight="1">
      <c r="B500" s="30"/>
      <c r="C500" s="173" t="s">
        <v>907</v>
      </c>
      <c r="D500" s="173" t="s">
        <v>226</v>
      </c>
      <c r="E500" s="174" t="s">
        <v>908</v>
      </c>
      <c r="F500" s="175" t="s">
        <v>909</v>
      </c>
      <c r="G500" s="176" t="s">
        <v>170</v>
      </c>
      <c r="H500" s="177">
        <v>1</v>
      </c>
      <c r="I500" s="178"/>
      <c r="J500" s="179">
        <f>ROUND(I500*H500,2)</f>
        <v>0</v>
      </c>
      <c r="K500" s="180"/>
      <c r="L500" s="181"/>
      <c r="M500" s="182" t="s">
        <v>1</v>
      </c>
      <c r="N500" s="183" t="s">
        <v>40</v>
      </c>
      <c r="P500" s="160">
        <f>O500*H500</f>
        <v>0</v>
      </c>
      <c r="Q500" s="160">
        <v>0.0001</v>
      </c>
      <c r="R500" s="160">
        <f>Q500*H500</f>
        <v>0.0001</v>
      </c>
      <c r="S500" s="160">
        <v>0</v>
      </c>
      <c r="T500" s="161">
        <f>S500*H500</f>
        <v>0</v>
      </c>
      <c r="AR500" s="162" t="s">
        <v>229</v>
      </c>
      <c r="AT500" s="162" t="s">
        <v>226</v>
      </c>
      <c r="AU500" s="162" t="s">
        <v>149</v>
      </c>
      <c r="AY500" s="14" t="s">
        <v>148</v>
      </c>
      <c r="BE500" s="90">
        <f>IF(N500="základní",J500,0)</f>
        <v>0</v>
      </c>
      <c r="BF500" s="90">
        <f>IF(N500="snížená",J500,0)</f>
        <v>0</v>
      </c>
      <c r="BG500" s="90">
        <f>IF(N500="zákl. přenesená",J500,0)</f>
        <v>0</v>
      </c>
      <c r="BH500" s="90">
        <f>IF(N500="sníž. přenesená",J500,0)</f>
        <v>0</v>
      </c>
      <c r="BI500" s="90">
        <f>IF(N500="nulová",J500,0)</f>
        <v>0</v>
      </c>
      <c r="BJ500" s="14" t="s">
        <v>83</v>
      </c>
      <c r="BK500" s="90">
        <f>ROUND(I500*H500,2)</f>
        <v>0</v>
      </c>
      <c r="BL500" s="14" t="s">
        <v>222</v>
      </c>
      <c r="BM500" s="162" t="s">
        <v>910</v>
      </c>
    </row>
    <row r="501" spans="2:47" s="1" customFormat="1" ht="58.5">
      <c r="B501" s="30"/>
      <c r="D501" s="163" t="s">
        <v>158</v>
      </c>
      <c r="F501" s="164" t="s">
        <v>1361</v>
      </c>
      <c r="I501" s="126"/>
      <c r="L501" s="30"/>
      <c r="M501" s="165"/>
      <c r="T501" s="52"/>
      <c r="AT501" s="14" t="s">
        <v>158</v>
      </c>
      <c r="AU501" s="14" t="s">
        <v>149</v>
      </c>
    </row>
    <row r="502" spans="2:65" s="1" customFormat="1" ht="24.2" customHeight="1">
      <c r="B502" s="30"/>
      <c r="C502" s="151" t="s">
        <v>911</v>
      </c>
      <c r="D502" s="151" t="s">
        <v>152</v>
      </c>
      <c r="E502" s="152" t="s">
        <v>912</v>
      </c>
      <c r="F502" s="153" t="s">
        <v>913</v>
      </c>
      <c r="G502" s="154" t="s">
        <v>499</v>
      </c>
      <c r="H502" s="155">
        <v>1</v>
      </c>
      <c r="I502" s="156"/>
      <c r="J502" s="157">
        <f>ROUND(I502*H502,2)</f>
        <v>0</v>
      </c>
      <c r="K502" s="158"/>
      <c r="L502" s="30"/>
      <c r="M502" s="159" t="s">
        <v>1</v>
      </c>
      <c r="N502" s="124" t="s">
        <v>40</v>
      </c>
      <c r="P502" s="160">
        <f>O502*H502</f>
        <v>0</v>
      </c>
      <c r="Q502" s="160">
        <v>0</v>
      </c>
      <c r="R502" s="160">
        <f>Q502*H502</f>
        <v>0</v>
      </c>
      <c r="S502" s="160">
        <v>0</v>
      </c>
      <c r="T502" s="161">
        <f>S502*H502</f>
        <v>0</v>
      </c>
      <c r="AR502" s="162" t="s">
        <v>222</v>
      </c>
      <c r="AT502" s="162" t="s">
        <v>152</v>
      </c>
      <c r="AU502" s="162" t="s">
        <v>149</v>
      </c>
      <c r="AY502" s="14" t="s">
        <v>148</v>
      </c>
      <c r="BE502" s="90">
        <f>IF(N502="základní",J502,0)</f>
        <v>0</v>
      </c>
      <c r="BF502" s="90">
        <f>IF(N502="snížená",J502,0)</f>
        <v>0</v>
      </c>
      <c r="BG502" s="90">
        <f>IF(N502="zákl. přenesená",J502,0)</f>
        <v>0</v>
      </c>
      <c r="BH502" s="90">
        <f>IF(N502="sníž. přenesená",J502,0)</f>
        <v>0</v>
      </c>
      <c r="BI502" s="90">
        <f>IF(N502="nulová",J502,0)</f>
        <v>0</v>
      </c>
      <c r="BJ502" s="14" t="s">
        <v>83</v>
      </c>
      <c r="BK502" s="90">
        <f>ROUND(I502*H502,2)</f>
        <v>0</v>
      </c>
      <c r="BL502" s="14" t="s">
        <v>222</v>
      </c>
      <c r="BM502" s="162" t="s">
        <v>914</v>
      </c>
    </row>
    <row r="503" spans="2:47" s="1" customFormat="1" ht="12">
      <c r="B503" s="30"/>
      <c r="D503" s="163" t="s">
        <v>158</v>
      </c>
      <c r="F503" s="164" t="s">
        <v>913</v>
      </c>
      <c r="I503" s="126"/>
      <c r="L503" s="30"/>
      <c r="M503" s="165"/>
      <c r="T503" s="52"/>
      <c r="AT503" s="14" t="s">
        <v>158</v>
      </c>
      <c r="AU503" s="14" t="s">
        <v>149</v>
      </c>
    </row>
    <row r="504" spans="2:65" s="1" customFormat="1" ht="21.75" customHeight="1">
      <c r="B504" s="30"/>
      <c r="C504" s="151" t="s">
        <v>915</v>
      </c>
      <c r="D504" s="151" t="s">
        <v>152</v>
      </c>
      <c r="E504" s="152" t="s">
        <v>916</v>
      </c>
      <c r="F504" s="153" t="s">
        <v>917</v>
      </c>
      <c r="G504" s="154" t="s">
        <v>170</v>
      </c>
      <c r="H504" s="155">
        <v>2</v>
      </c>
      <c r="I504" s="156"/>
      <c r="J504" s="157">
        <f>ROUND(I504*H504,2)</f>
        <v>0</v>
      </c>
      <c r="K504" s="158"/>
      <c r="L504" s="30"/>
      <c r="M504" s="159" t="s">
        <v>1</v>
      </c>
      <c r="N504" s="124" t="s">
        <v>40</v>
      </c>
      <c r="P504" s="160">
        <f>O504*H504</f>
        <v>0</v>
      </c>
      <c r="Q504" s="160">
        <v>0</v>
      </c>
      <c r="R504" s="160">
        <f>Q504*H504</f>
        <v>0</v>
      </c>
      <c r="S504" s="160">
        <v>0</v>
      </c>
      <c r="T504" s="161">
        <f>S504*H504</f>
        <v>0</v>
      </c>
      <c r="AR504" s="162" t="s">
        <v>222</v>
      </c>
      <c r="AT504" s="162" t="s">
        <v>152</v>
      </c>
      <c r="AU504" s="162" t="s">
        <v>149</v>
      </c>
      <c r="AY504" s="14" t="s">
        <v>148</v>
      </c>
      <c r="BE504" s="90">
        <f>IF(N504="základní",J504,0)</f>
        <v>0</v>
      </c>
      <c r="BF504" s="90">
        <f>IF(N504="snížená",J504,0)</f>
        <v>0</v>
      </c>
      <c r="BG504" s="90">
        <f>IF(N504="zákl. přenesená",J504,0)</f>
        <v>0</v>
      </c>
      <c r="BH504" s="90">
        <f>IF(N504="sníž. přenesená",J504,0)</f>
        <v>0</v>
      </c>
      <c r="BI504" s="90">
        <f>IF(N504="nulová",J504,0)</f>
        <v>0</v>
      </c>
      <c r="BJ504" s="14" t="s">
        <v>83</v>
      </c>
      <c r="BK504" s="90">
        <f>ROUND(I504*H504,2)</f>
        <v>0</v>
      </c>
      <c r="BL504" s="14" t="s">
        <v>222</v>
      </c>
      <c r="BM504" s="162" t="s">
        <v>918</v>
      </c>
    </row>
    <row r="505" spans="2:47" s="1" customFormat="1" ht="19.5">
      <c r="B505" s="30"/>
      <c r="D505" s="163" t="s">
        <v>158</v>
      </c>
      <c r="F505" s="164" t="s">
        <v>919</v>
      </c>
      <c r="I505" s="126"/>
      <c r="L505" s="30"/>
      <c r="M505" s="165"/>
      <c r="T505" s="52"/>
      <c r="AT505" s="14" t="s">
        <v>158</v>
      </c>
      <c r="AU505" s="14" t="s">
        <v>149</v>
      </c>
    </row>
    <row r="506" spans="2:65" s="1" customFormat="1" ht="21.75" customHeight="1">
      <c r="B506" s="30"/>
      <c r="C506" s="151" t="s">
        <v>920</v>
      </c>
      <c r="D506" s="151" t="s">
        <v>152</v>
      </c>
      <c r="E506" s="152" t="s">
        <v>921</v>
      </c>
      <c r="F506" s="153" t="s">
        <v>922</v>
      </c>
      <c r="G506" s="154" t="s">
        <v>170</v>
      </c>
      <c r="H506" s="155">
        <v>15</v>
      </c>
      <c r="I506" s="156"/>
      <c r="J506" s="157">
        <f>ROUND(I506*H506,2)</f>
        <v>0</v>
      </c>
      <c r="K506" s="158"/>
      <c r="L506" s="30"/>
      <c r="M506" s="159" t="s">
        <v>1</v>
      </c>
      <c r="N506" s="124" t="s">
        <v>40</v>
      </c>
      <c r="P506" s="160">
        <f>O506*H506</f>
        <v>0</v>
      </c>
      <c r="Q506" s="160">
        <v>0</v>
      </c>
      <c r="R506" s="160">
        <f>Q506*H506</f>
        <v>0</v>
      </c>
      <c r="S506" s="160">
        <v>0</v>
      </c>
      <c r="T506" s="161">
        <f>S506*H506</f>
        <v>0</v>
      </c>
      <c r="AR506" s="162" t="s">
        <v>222</v>
      </c>
      <c r="AT506" s="162" t="s">
        <v>152</v>
      </c>
      <c r="AU506" s="162" t="s">
        <v>149</v>
      </c>
      <c r="AY506" s="14" t="s">
        <v>148</v>
      </c>
      <c r="BE506" s="90">
        <f>IF(N506="základní",J506,0)</f>
        <v>0</v>
      </c>
      <c r="BF506" s="90">
        <f>IF(N506="snížená",J506,0)</f>
        <v>0</v>
      </c>
      <c r="BG506" s="90">
        <f>IF(N506="zákl. přenesená",J506,0)</f>
        <v>0</v>
      </c>
      <c r="BH506" s="90">
        <f>IF(N506="sníž. přenesená",J506,0)</f>
        <v>0</v>
      </c>
      <c r="BI506" s="90">
        <f>IF(N506="nulová",J506,0)</f>
        <v>0</v>
      </c>
      <c r="BJ506" s="14" t="s">
        <v>83</v>
      </c>
      <c r="BK506" s="90">
        <f>ROUND(I506*H506,2)</f>
        <v>0</v>
      </c>
      <c r="BL506" s="14" t="s">
        <v>222</v>
      </c>
      <c r="BM506" s="162" t="s">
        <v>923</v>
      </c>
    </row>
    <row r="507" spans="2:47" s="1" customFormat="1" ht="12">
      <c r="B507" s="30"/>
      <c r="D507" s="163" t="s">
        <v>158</v>
      </c>
      <c r="F507" s="164" t="s">
        <v>924</v>
      </c>
      <c r="I507" s="126"/>
      <c r="L507" s="30"/>
      <c r="M507" s="165"/>
      <c r="T507" s="52"/>
      <c r="AT507" s="14" t="s">
        <v>158</v>
      </c>
      <c r="AU507" s="14" t="s">
        <v>149</v>
      </c>
    </row>
    <row r="508" spans="2:65" s="1" customFormat="1" ht="16.5" customHeight="1">
      <c r="B508" s="30"/>
      <c r="C508" s="173" t="s">
        <v>925</v>
      </c>
      <c r="D508" s="173" t="s">
        <v>226</v>
      </c>
      <c r="E508" s="174" t="s">
        <v>926</v>
      </c>
      <c r="F508" s="175" t="s">
        <v>927</v>
      </c>
      <c r="G508" s="176" t="s">
        <v>170</v>
      </c>
      <c r="H508" s="177">
        <v>15</v>
      </c>
      <c r="I508" s="178"/>
      <c r="J508" s="179">
        <f>ROUND(I508*H508,2)</f>
        <v>0</v>
      </c>
      <c r="K508" s="180"/>
      <c r="L508" s="181"/>
      <c r="M508" s="182" t="s">
        <v>1</v>
      </c>
      <c r="N508" s="183" t="s">
        <v>40</v>
      </c>
      <c r="P508" s="160">
        <f>O508*H508</f>
        <v>0</v>
      </c>
      <c r="Q508" s="160">
        <v>9E-05</v>
      </c>
      <c r="R508" s="160">
        <f>Q508*H508</f>
        <v>0.00135</v>
      </c>
      <c r="S508" s="160">
        <v>0</v>
      </c>
      <c r="T508" s="161">
        <f>S508*H508</f>
        <v>0</v>
      </c>
      <c r="AR508" s="162" t="s">
        <v>229</v>
      </c>
      <c r="AT508" s="162" t="s">
        <v>226</v>
      </c>
      <c r="AU508" s="162" t="s">
        <v>149</v>
      </c>
      <c r="AY508" s="14" t="s">
        <v>148</v>
      </c>
      <c r="BE508" s="90">
        <f>IF(N508="základní",J508,0)</f>
        <v>0</v>
      </c>
      <c r="BF508" s="90">
        <f>IF(N508="snížená",J508,0)</f>
        <v>0</v>
      </c>
      <c r="BG508" s="90">
        <f>IF(N508="zákl. přenesená",J508,0)</f>
        <v>0</v>
      </c>
      <c r="BH508" s="90">
        <f>IF(N508="sníž. přenesená",J508,0)</f>
        <v>0</v>
      </c>
      <c r="BI508" s="90">
        <f>IF(N508="nulová",J508,0)</f>
        <v>0</v>
      </c>
      <c r="BJ508" s="14" t="s">
        <v>83</v>
      </c>
      <c r="BK508" s="90">
        <f>ROUND(I508*H508,2)</f>
        <v>0</v>
      </c>
      <c r="BL508" s="14" t="s">
        <v>222</v>
      </c>
      <c r="BM508" s="162" t="s">
        <v>928</v>
      </c>
    </row>
    <row r="509" spans="2:47" s="1" customFormat="1" ht="12">
      <c r="B509" s="30"/>
      <c r="D509" s="163" t="s">
        <v>158</v>
      </c>
      <c r="F509" s="164" t="s">
        <v>927</v>
      </c>
      <c r="I509" s="126"/>
      <c r="L509" s="30"/>
      <c r="M509" s="165"/>
      <c r="T509" s="52"/>
      <c r="AT509" s="14" t="s">
        <v>158</v>
      </c>
      <c r="AU509" s="14" t="s">
        <v>149</v>
      </c>
    </row>
    <row r="510" spans="2:63" s="11" customFormat="1" ht="22.9" customHeight="1">
      <c r="B510" s="139"/>
      <c r="D510" s="140" t="s">
        <v>74</v>
      </c>
      <c r="E510" s="149" t="s">
        <v>929</v>
      </c>
      <c r="F510" s="149" t="s">
        <v>930</v>
      </c>
      <c r="I510" s="142"/>
      <c r="J510" s="150">
        <f>BK510</f>
        <v>0</v>
      </c>
      <c r="L510" s="139"/>
      <c r="M510" s="144"/>
      <c r="P510" s="145">
        <f>SUM(P511:P514)</f>
        <v>0</v>
      </c>
      <c r="R510" s="145">
        <f>SUM(R511:R514)</f>
        <v>0</v>
      </c>
      <c r="T510" s="146">
        <f>SUM(T511:T514)</f>
        <v>0</v>
      </c>
      <c r="AR510" s="140" t="s">
        <v>85</v>
      </c>
      <c r="AT510" s="147" t="s">
        <v>74</v>
      </c>
      <c r="AU510" s="147" t="s">
        <v>83</v>
      </c>
      <c r="AY510" s="140" t="s">
        <v>148</v>
      </c>
      <c r="BK510" s="148">
        <f>SUM(BK511:BK514)</f>
        <v>0</v>
      </c>
    </row>
    <row r="511" spans="2:65" s="1" customFormat="1" ht="37.9" customHeight="1">
      <c r="B511" s="30"/>
      <c r="C511" s="151" t="s">
        <v>931</v>
      </c>
      <c r="D511" s="151" t="s">
        <v>152</v>
      </c>
      <c r="E511" s="152" t="s">
        <v>932</v>
      </c>
      <c r="F511" s="153" t="s">
        <v>933</v>
      </c>
      <c r="G511" s="154" t="s">
        <v>934</v>
      </c>
      <c r="H511" s="155">
        <v>4</v>
      </c>
      <c r="I511" s="156"/>
      <c r="J511" s="157">
        <f>ROUND(I511*H511,2)</f>
        <v>0</v>
      </c>
      <c r="K511" s="158"/>
      <c r="L511" s="30"/>
      <c r="M511" s="159" t="s">
        <v>1</v>
      </c>
      <c r="N511" s="124" t="s">
        <v>40</v>
      </c>
      <c r="P511" s="160">
        <f>O511*H511</f>
        <v>0</v>
      </c>
      <c r="Q511" s="160">
        <v>0</v>
      </c>
      <c r="R511" s="160">
        <f>Q511*H511</f>
        <v>0</v>
      </c>
      <c r="S511" s="160">
        <v>0</v>
      </c>
      <c r="T511" s="161">
        <f>S511*H511</f>
        <v>0</v>
      </c>
      <c r="AR511" s="162" t="s">
        <v>222</v>
      </c>
      <c r="AT511" s="162" t="s">
        <v>152</v>
      </c>
      <c r="AU511" s="162" t="s">
        <v>85</v>
      </c>
      <c r="AY511" s="14" t="s">
        <v>148</v>
      </c>
      <c r="BE511" s="90">
        <f>IF(N511="základní",J511,0)</f>
        <v>0</v>
      </c>
      <c r="BF511" s="90">
        <f>IF(N511="snížená",J511,0)</f>
        <v>0</v>
      </c>
      <c r="BG511" s="90">
        <f>IF(N511="zákl. přenesená",J511,0)</f>
        <v>0</v>
      </c>
      <c r="BH511" s="90">
        <f>IF(N511="sníž. přenesená",J511,0)</f>
        <v>0</v>
      </c>
      <c r="BI511" s="90">
        <f>IF(N511="nulová",J511,0)</f>
        <v>0</v>
      </c>
      <c r="BJ511" s="14" t="s">
        <v>83</v>
      </c>
      <c r="BK511" s="90">
        <f>ROUND(I511*H511,2)</f>
        <v>0</v>
      </c>
      <c r="BL511" s="14" t="s">
        <v>222</v>
      </c>
      <c r="BM511" s="162" t="s">
        <v>935</v>
      </c>
    </row>
    <row r="512" spans="2:47" s="1" customFormat="1" ht="19.5">
      <c r="B512" s="30"/>
      <c r="D512" s="163" t="s">
        <v>158</v>
      </c>
      <c r="F512" s="164" t="s">
        <v>933</v>
      </c>
      <c r="I512" s="126"/>
      <c r="L512" s="30"/>
      <c r="M512" s="165"/>
      <c r="T512" s="52"/>
      <c r="AT512" s="14" t="s">
        <v>158</v>
      </c>
      <c r="AU512" s="14" t="s">
        <v>85</v>
      </c>
    </row>
    <row r="513" spans="2:65" s="1" customFormat="1" ht="33" customHeight="1">
      <c r="B513" s="30"/>
      <c r="C513" s="151" t="s">
        <v>936</v>
      </c>
      <c r="D513" s="151" t="s">
        <v>152</v>
      </c>
      <c r="E513" s="152" t="s">
        <v>373</v>
      </c>
      <c r="F513" s="153" t="s">
        <v>374</v>
      </c>
      <c r="G513" s="154" t="s">
        <v>170</v>
      </c>
      <c r="H513" s="155">
        <v>15</v>
      </c>
      <c r="I513" s="156"/>
      <c r="J513" s="157">
        <f>ROUND(I513*H513,2)</f>
        <v>0</v>
      </c>
      <c r="K513" s="158"/>
      <c r="L513" s="30"/>
      <c r="M513" s="159" t="s">
        <v>1</v>
      </c>
      <c r="N513" s="124" t="s">
        <v>40</v>
      </c>
      <c r="P513" s="160">
        <f>O513*H513</f>
        <v>0</v>
      </c>
      <c r="Q513" s="160">
        <v>0</v>
      </c>
      <c r="R513" s="160">
        <f>Q513*H513</f>
        <v>0</v>
      </c>
      <c r="S513" s="160">
        <v>0</v>
      </c>
      <c r="T513" s="161">
        <f>S513*H513</f>
        <v>0</v>
      </c>
      <c r="AR513" s="162" t="s">
        <v>222</v>
      </c>
      <c r="AT513" s="162" t="s">
        <v>152</v>
      </c>
      <c r="AU513" s="162" t="s">
        <v>85</v>
      </c>
      <c r="AY513" s="14" t="s">
        <v>148</v>
      </c>
      <c r="BE513" s="90">
        <f>IF(N513="základní",J513,0)</f>
        <v>0</v>
      </c>
      <c r="BF513" s="90">
        <f>IF(N513="snížená",J513,0)</f>
        <v>0</v>
      </c>
      <c r="BG513" s="90">
        <f>IF(N513="zákl. přenesená",J513,0)</f>
        <v>0</v>
      </c>
      <c r="BH513" s="90">
        <f>IF(N513="sníž. přenesená",J513,0)</f>
        <v>0</v>
      </c>
      <c r="BI513" s="90">
        <f>IF(N513="nulová",J513,0)</f>
        <v>0</v>
      </c>
      <c r="BJ513" s="14" t="s">
        <v>83</v>
      </c>
      <c r="BK513" s="90">
        <f>ROUND(I513*H513,2)</f>
        <v>0</v>
      </c>
      <c r="BL513" s="14" t="s">
        <v>222</v>
      </c>
      <c r="BM513" s="162" t="s">
        <v>937</v>
      </c>
    </row>
    <row r="514" spans="2:47" s="1" customFormat="1" ht="29.25">
      <c r="B514" s="30"/>
      <c r="D514" s="163" t="s">
        <v>158</v>
      </c>
      <c r="F514" s="164" t="s">
        <v>376</v>
      </c>
      <c r="I514" s="126"/>
      <c r="L514" s="30"/>
      <c r="M514" s="165"/>
      <c r="T514" s="52"/>
      <c r="AT514" s="14" t="s">
        <v>158</v>
      </c>
      <c r="AU514" s="14" t="s">
        <v>85</v>
      </c>
    </row>
    <row r="515" spans="2:63" s="11" customFormat="1" ht="22.9" customHeight="1">
      <c r="B515" s="139"/>
      <c r="D515" s="140" t="s">
        <v>74</v>
      </c>
      <c r="E515" s="149" t="s">
        <v>938</v>
      </c>
      <c r="F515" s="149" t="s">
        <v>939</v>
      </c>
      <c r="I515" s="142"/>
      <c r="J515" s="150">
        <f>BK515</f>
        <v>0</v>
      </c>
      <c r="L515" s="139"/>
      <c r="M515" s="144"/>
      <c r="P515" s="145">
        <f>SUM(P516:P521)</f>
        <v>0</v>
      </c>
      <c r="R515" s="145">
        <f>SUM(R516:R521)</f>
        <v>0</v>
      </c>
      <c r="T515" s="146">
        <f>SUM(T516:T521)</f>
        <v>0</v>
      </c>
      <c r="AR515" s="140" t="s">
        <v>85</v>
      </c>
      <c r="AT515" s="147" t="s">
        <v>74</v>
      </c>
      <c r="AU515" s="147" t="s">
        <v>83</v>
      </c>
      <c r="AY515" s="140" t="s">
        <v>148</v>
      </c>
      <c r="BK515" s="148">
        <f>SUM(BK516:BK521)</f>
        <v>0</v>
      </c>
    </row>
    <row r="516" spans="2:65" s="1" customFormat="1" ht="44.25" customHeight="1">
      <c r="B516" s="30"/>
      <c r="C516" s="151" t="s">
        <v>940</v>
      </c>
      <c r="D516" s="151" t="s">
        <v>152</v>
      </c>
      <c r="E516" s="152" t="s">
        <v>941</v>
      </c>
      <c r="F516" s="153" t="s">
        <v>942</v>
      </c>
      <c r="G516" s="154" t="s">
        <v>499</v>
      </c>
      <c r="H516" s="155">
        <v>1</v>
      </c>
      <c r="I516" s="156"/>
      <c r="J516" s="157">
        <f>ROUND(I516*H516,2)</f>
        <v>0</v>
      </c>
      <c r="K516" s="158"/>
      <c r="L516" s="30"/>
      <c r="M516" s="159" t="s">
        <v>1</v>
      </c>
      <c r="N516" s="124" t="s">
        <v>40</v>
      </c>
      <c r="P516" s="160">
        <f>O516*H516</f>
        <v>0</v>
      </c>
      <c r="Q516" s="160">
        <v>0</v>
      </c>
      <c r="R516" s="160">
        <f>Q516*H516</f>
        <v>0</v>
      </c>
      <c r="S516" s="160">
        <v>0</v>
      </c>
      <c r="T516" s="161">
        <f>S516*H516</f>
        <v>0</v>
      </c>
      <c r="AR516" s="162" t="s">
        <v>222</v>
      </c>
      <c r="AT516" s="162" t="s">
        <v>152</v>
      </c>
      <c r="AU516" s="162" t="s">
        <v>85</v>
      </c>
      <c r="AY516" s="14" t="s">
        <v>148</v>
      </c>
      <c r="BE516" s="90">
        <f>IF(N516="základní",J516,0)</f>
        <v>0</v>
      </c>
      <c r="BF516" s="90">
        <f>IF(N516="snížená",J516,0)</f>
        <v>0</v>
      </c>
      <c r="BG516" s="90">
        <f>IF(N516="zákl. přenesená",J516,0)</f>
        <v>0</v>
      </c>
      <c r="BH516" s="90">
        <f>IF(N516="sníž. přenesená",J516,0)</f>
        <v>0</v>
      </c>
      <c r="BI516" s="90">
        <f>IF(N516="nulová",J516,0)</f>
        <v>0</v>
      </c>
      <c r="BJ516" s="14" t="s">
        <v>83</v>
      </c>
      <c r="BK516" s="90">
        <f>ROUND(I516*H516,2)</f>
        <v>0</v>
      </c>
      <c r="BL516" s="14" t="s">
        <v>222</v>
      </c>
      <c r="BM516" s="162" t="s">
        <v>943</v>
      </c>
    </row>
    <row r="517" spans="2:47" s="1" customFormat="1" ht="29.25">
      <c r="B517" s="30"/>
      <c r="D517" s="163" t="s">
        <v>158</v>
      </c>
      <c r="F517" s="164" t="s">
        <v>942</v>
      </c>
      <c r="I517" s="126"/>
      <c r="L517" s="30"/>
      <c r="M517" s="165"/>
      <c r="T517" s="52"/>
      <c r="AT517" s="14" t="s">
        <v>158</v>
      </c>
      <c r="AU517" s="14" t="s">
        <v>85</v>
      </c>
    </row>
    <row r="518" spans="2:65" s="1" customFormat="1" ht="44.25" customHeight="1">
      <c r="B518" s="30"/>
      <c r="C518" s="151" t="s">
        <v>944</v>
      </c>
      <c r="D518" s="151" t="s">
        <v>152</v>
      </c>
      <c r="E518" s="152" t="s">
        <v>945</v>
      </c>
      <c r="F518" s="153" t="s">
        <v>946</v>
      </c>
      <c r="G518" s="154" t="s">
        <v>499</v>
      </c>
      <c r="H518" s="155">
        <v>1</v>
      </c>
      <c r="I518" s="156"/>
      <c r="J518" s="157">
        <f>ROUND(I518*H518,2)</f>
        <v>0</v>
      </c>
      <c r="K518" s="158"/>
      <c r="L518" s="30"/>
      <c r="M518" s="159" t="s">
        <v>1</v>
      </c>
      <c r="N518" s="124" t="s">
        <v>40</v>
      </c>
      <c r="P518" s="160">
        <f>O518*H518</f>
        <v>0</v>
      </c>
      <c r="Q518" s="160">
        <v>0</v>
      </c>
      <c r="R518" s="160">
        <f>Q518*H518</f>
        <v>0</v>
      </c>
      <c r="S518" s="160">
        <v>0</v>
      </c>
      <c r="T518" s="161">
        <f>S518*H518</f>
        <v>0</v>
      </c>
      <c r="AR518" s="162" t="s">
        <v>222</v>
      </c>
      <c r="AT518" s="162" t="s">
        <v>152</v>
      </c>
      <c r="AU518" s="162" t="s">
        <v>85</v>
      </c>
      <c r="AY518" s="14" t="s">
        <v>148</v>
      </c>
      <c r="BE518" s="90">
        <f>IF(N518="základní",J518,0)</f>
        <v>0</v>
      </c>
      <c r="BF518" s="90">
        <f>IF(N518="snížená",J518,0)</f>
        <v>0</v>
      </c>
      <c r="BG518" s="90">
        <f>IF(N518="zákl. přenesená",J518,0)</f>
        <v>0</v>
      </c>
      <c r="BH518" s="90">
        <f>IF(N518="sníž. přenesená",J518,0)</f>
        <v>0</v>
      </c>
      <c r="BI518" s="90">
        <f>IF(N518="nulová",J518,0)</f>
        <v>0</v>
      </c>
      <c r="BJ518" s="14" t="s">
        <v>83</v>
      </c>
      <c r="BK518" s="90">
        <f>ROUND(I518*H518,2)</f>
        <v>0</v>
      </c>
      <c r="BL518" s="14" t="s">
        <v>222</v>
      </c>
      <c r="BM518" s="162" t="s">
        <v>947</v>
      </c>
    </row>
    <row r="519" spans="2:47" s="1" customFormat="1" ht="29.25">
      <c r="B519" s="30"/>
      <c r="D519" s="163" t="s">
        <v>158</v>
      </c>
      <c r="F519" s="164" t="s">
        <v>946</v>
      </c>
      <c r="I519" s="126"/>
      <c r="L519" s="30"/>
      <c r="M519" s="165"/>
      <c r="T519" s="52"/>
      <c r="AT519" s="14" t="s">
        <v>158</v>
      </c>
      <c r="AU519" s="14" t="s">
        <v>85</v>
      </c>
    </row>
    <row r="520" spans="2:65" s="1" customFormat="1" ht="33" customHeight="1">
      <c r="B520" s="30"/>
      <c r="C520" s="151" t="s">
        <v>948</v>
      </c>
      <c r="D520" s="151" t="s">
        <v>152</v>
      </c>
      <c r="E520" s="152" t="s">
        <v>949</v>
      </c>
      <c r="F520" s="153" t="s">
        <v>950</v>
      </c>
      <c r="G520" s="154" t="s">
        <v>499</v>
      </c>
      <c r="H520" s="155">
        <v>1</v>
      </c>
      <c r="I520" s="156"/>
      <c r="J520" s="157">
        <f>ROUND(I520*H520,2)</f>
        <v>0</v>
      </c>
      <c r="K520" s="158"/>
      <c r="L520" s="30"/>
      <c r="M520" s="159" t="s">
        <v>1</v>
      </c>
      <c r="N520" s="124" t="s">
        <v>40</v>
      </c>
      <c r="P520" s="160">
        <f>O520*H520</f>
        <v>0</v>
      </c>
      <c r="Q520" s="160">
        <v>0</v>
      </c>
      <c r="R520" s="160">
        <f>Q520*H520</f>
        <v>0</v>
      </c>
      <c r="S520" s="160">
        <v>0</v>
      </c>
      <c r="T520" s="161">
        <f>S520*H520</f>
        <v>0</v>
      </c>
      <c r="AR520" s="162" t="s">
        <v>222</v>
      </c>
      <c r="AT520" s="162" t="s">
        <v>152</v>
      </c>
      <c r="AU520" s="162" t="s">
        <v>85</v>
      </c>
      <c r="AY520" s="14" t="s">
        <v>148</v>
      </c>
      <c r="BE520" s="90">
        <f>IF(N520="základní",J520,0)</f>
        <v>0</v>
      </c>
      <c r="BF520" s="90">
        <f>IF(N520="snížená",J520,0)</f>
        <v>0</v>
      </c>
      <c r="BG520" s="90">
        <f>IF(N520="zákl. přenesená",J520,0)</f>
        <v>0</v>
      </c>
      <c r="BH520" s="90">
        <f>IF(N520="sníž. přenesená",J520,0)</f>
        <v>0</v>
      </c>
      <c r="BI520" s="90">
        <f>IF(N520="nulová",J520,0)</f>
        <v>0</v>
      </c>
      <c r="BJ520" s="14" t="s">
        <v>83</v>
      </c>
      <c r="BK520" s="90">
        <f>ROUND(I520*H520,2)</f>
        <v>0</v>
      </c>
      <c r="BL520" s="14" t="s">
        <v>222</v>
      </c>
      <c r="BM520" s="162" t="s">
        <v>951</v>
      </c>
    </row>
    <row r="521" spans="2:47" s="1" customFormat="1" ht="29.25">
      <c r="B521" s="30"/>
      <c r="D521" s="163" t="s">
        <v>158</v>
      </c>
      <c r="F521" s="164" t="s">
        <v>952</v>
      </c>
      <c r="I521" s="126"/>
      <c r="L521" s="30"/>
      <c r="M521" s="184"/>
      <c r="N521" s="185"/>
      <c r="O521" s="185"/>
      <c r="P521" s="185"/>
      <c r="Q521" s="185"/>
      <c r="R521" s="185"/>
      <c r="S521" s="185"/>
      <c r="T521" s="186"/>
      <c r="AT521" s="14" t="s">
        <v>158</v>
      </c>
      <c r="AU521" s="14" t="s">
        <v>85</v>
      </c>
    </row>
    <row r="522" spans="2:12" s="1" customFormat="1" ht="6.95" customHeight="1">
      <c r="B522" s="41"/>
      <c r="C522" s="42"/>
      <c r="D522" s="42"/>
      <c r="E522" s="42"/>
      <c r="F522" s="42"/>
      <c r="G522" s="42"/>
      <c r="H522" s="42"/>
      <c r="I522" s="42"/>
      <c r="J522" s="42"/>
      <c r="K522" s="42"/>
      <c r="L522" s="30"/>
    </row>
  </sheetData>
  <sheetProtection formatColumns="0" formatRows="0" autoFilter="0"/>
  <autoFilter ref="C139:K521"/>
  <mergeCells count="14">
    <mergeCell ref="D118:F118"/>
    <mergeCell ref="E130:H130"/>
    <mergeCell ref="E132:H132"/>
    <mergeCell ref="L2:V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79"/>
  <sheetViews>
    <sheetView showGridLines="0" workbookViewId="0" topLeftCell="A428">
      <selection activeCell="W450" sqref="W45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>
      <c r="B4" s="17"/>
      <c r="D4" s="18" t="s">
        <v>101</v>
      </c>
      <c r="L4" s="17"/>
      <c r="M4" s="97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31" t="str">
        <f>'Rekapitulace stavby'!K6</f>
        <v>ZŠ TGM Ivančice - elektro</v>
      </c>
      <c r="F7" s="232"/>
      <c r="G7" s="232"/>
      <c r="H7" s="232"/>
      <c r="L7" s="17"/>
    </row>
    <row r="8" spans="2:12" s="1" customFormat="1" ht="12" customHeight="1">
      <c r="B8" s="30"/>
      <c r="D8" s="24" t="s">
        <v>102</v>
      </c>
      <c r="L8" s="30"/>
    </row>
    <row r="9" spans="2:12" s="1" customFormat="1" ht="16.5" customHeight="1">
      <c r="B9" s="30"/>
      <c r="E9" s="222" t="s">
        <v>953</v>
      </c>
      <c r="F9" s="233"/>
      <c r="G9" s="233"/>
      <c r="H9" s="233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4" t="s">
        <v>18</v>
      </c>
      <c r="F11" s="22" t="s">
        <v>1</v>
      </c>
      <c r="I11" s="24" t="s">
        <v>19</v>
      </c>
      <c r="J11" s="22" t="s">
        <v>1</v>
      </c>
      <c r="L11" s="30"/>
    </row>
    <row r="12" spans="2:12" s="1" customFormat="1" ht="12" customHeight="1">
      <c r="B12" s="30"/>
      <c r="D12" s="24" t="s">
        <v>20</v>
      </c>
      <c r="F12" s="22" t="s">
        <v>21</v>
      </c>
      <c r="I12" s="24" t="s">
        <v>22</v>
      </c>
      <c r="J12" s="49" t="str">
        <f>'Rekapitulace stavby'!AN8</f>
        <v>31. 10. 2023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4" t="s">
        <v>24</v>
      </c>
      <c r="I14" s="24" t="s">
        <v>25</v>
      </c>
      <c r="J14" s="22" t="str">
        <f>IF('Rekapitulace stavby'!AN10="","",'Rekapitulace stavby'!AN10)</f>
        <v/>
      </c>
      <c r="L14" s="30"/>
    </row>
    <row r="15" spans="2:12" s="1" customFormat="1" ht="18" customHeight="1">
      <c r="B15" s="30"/>
      <c r="E15" s="22" t="str">
        <f>IF('Rekapitulace stavby'!E11="","",'Rekapitulace stavby'!E11)</f>
        <v xml:space="preserve"> </v>
      </c>
      <c r="I15" s="24" t="s">
        <v>26</v>
      </c>
      <c r="J15" s="22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4" t="s">
        <v>27</v>
      </c>
      <c r="I17" s="24" t="s">
        <v>25</v>
      </c>
      <c r="J17" s="25" t="str">
        <f>'Rekapitulace stavby'!AN13</f>
        <v>Vyplň údaj</v>
      </c>
      <c r="L17" s="30"/>
    </row>
    <row r="18" spans="2:12" s="1" customFormat="1" ht="18" customHeight="1">
      <c r="B18" s="30"/>
      <c r="E18" s="234" t="str">
        <f>'Rekapitulace stavby'!E14</f>
        <v>Vyplň údaj</v>
      </c>
      <c r="F18" s="200"/>
      <c r="G18" s="200"/>
      <c r="H18" s="200"/>
      <c r="I18" s="24" t="s">
        <v>26</v>
      </c>
      <c r="J18" s="25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4" t="s">
        <v>29</v>
      </c>
      <c r="I20" s="24" t="s">
        <v>25</v>
      </c>
      <c r="J20" s="22" t="str">
        <f>IF('Rekapitulace stavby'!AN16="","",'Rekapitulace stavby'!AN16)</f>
        <v/>
      </c>
      <c r="L20" s="30"/>
    </row>
    <row r="21" spans="2:12" s="1" customFormat="1" ht="18" customHeight="1">
      <c r="B21" s="30"/>
      <c r="E21" s="22" t="str">
        <f>IF('Rekapitulace stavby'!E17="","",'Rekapitulace stavby'!E17)</f>
        <v xml:space="preserve"> </v>
      </c>
      <c r="I21" s="24" t="s">
        <v>26</v>
      </c>
      <c r="J21" s="22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4" t="s">
        <v>31</v>
      </c>
      <c r="I23" s="24" t="s">
        <v>25</v>
      </c>
      <c r="J23" s="22" t="str">
        <f>IF('Rekapitulace stavby'!AN19="","",'Rekapitulace stavby'!AN19)</f>
        <v/>
      </c>
      <c r="L23" s="30"/>
    </row>
    <row r="24" spans="2:12" s="1" customFormat="1" ht="18" customHeight="1">
      <c r="B24" s="30"/>
      <c r="E24" s="22" t="str">
        <f>IF('Rekapitulace stavby'!E20="","",'Rekapitulace stavby'!E20)</f>
        <v xml:space="preserve"> </v>
      </c>
      <c r="I24" s="24" t="s">
        <v>26</v>
      </c>
      <c r="J24" s="22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4" t="s">
        <v>32</v>
      </c>
      <c r="L26" s="30"/>
    </row>
    <row r="27" spans="2:12" s="7" customFormat="1" ht="16.5" customHeight="1">
      <c r="B27" s="98"/>
      <c r="E27" s="204" t="s">
        <v>1</v>
      </c>
      <c r="F27" s="204"/>
      <c r="G27" s="204"/>
      <c r="H27" s="204"/>
      <c r="L27" s="98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0"/>
      <c r="E29" s="50"/>
      <c r="F29" s="50"/>
      <c r="G29" s="50"/>
      <c r="H29" s="50"/>
      <c r="I29" s="50"/>
      <c r="J29" s="50"/>
      <c r="K29" s="50"/>
      <c r="L29" s="30"/>
    </row>
    <row r="30" spans="2:12" s="1" customFormat="1" ht="14.45" customHeight="1">
      <c r="B30" s="30"/>
      <c r="D30" s="22" t="s">
        <v>104</v>
      </c>
      <c r="J30" s="99">
        <f>J96</f>
        <v>0</v>
      </c>
      <c r="L30" s="30"/>
    </row>
    <row r="31" spans="2:12" s="1" customFormat="1" ht="14.45" customHeight="1">
      <c r="B31" s="30"/>
      <c r="D31" s="29" t="s">
        <v>95</v>
      </c>
      <c r="J31" s="99">
        <f>J113</f>
        <v>0</v>
      </c>
      <c r="L31" s="30"/>
    </row>
    <row r="32" spans="2:12" s="1" customFormat="1" ht="25.35" customHeight="1">
      <c r="B32" s="30"/>
      <c r="D32" s="100" t="s">
        <v>35</v>
      </c>
      <c r="J32" s="62">
        <f>ROUND(J30+J31,2)</f>
        <v>0</v>
      </c>
      <c r="L32" s="30"/>
    </row>
    <row r="33" spans="2:12" s="1" customFormat="1" ht="6.95" customHeight="1">
      <c r="B33" s="30"/>
      <c r="D33" s="50"/>
      <c r="E33" s="50"/>
      <c r="F33" s="50"/>
      <c r="G33" s="50"/>
      <c r="H33" s="50"/>
      <c r="I33" s="50"/>
      <c r="J33" s="50"/>
      <c r="K33" s="50"/>
      <c r="L33" s="30"/>
    </row>
    <row r="34" spans="2:12" s="1" customFormat="1" ht="14.45" customHeight="1">
      <c r="B34" s="30"/>
      <c r="F34" s="101" t="s">
        <v>37</v>
      </c>
      <c r="I34" s="101" t="s">
        <v>36</v>
      </c>
      <c r="J34" s="101" t="s">
        <v>38</v>
      </c>
      <c r="L34" s="30"/>
    </row>
    <row r="35" spans="2:12" s="1" customFormat="1" ht="14.45" customHeight="1">
      <c r="B35" s="30"/>
      <c r="D35" s="102" t="s">
        <v>39</v>
      </c>
      <c r="E35" s="24" t="s">
        <v>40</v>
      </c>
      <c r="F35" s="103">
        <f>ROUND((SUM(BE113:BE120)+SUM(BE140:BE478)),2)</f>
        <v>0</v>
      </c>
      <c r="I35" s="104">
        <v>0.21</v>
      </c>
      <c r="J35" s="103">
        <f>ROUND(((SUM(BE113:BE120)+SUM(BE140:BE478))*I35),2)</f>
        <v>0</v>
      </c>
      <c r="L35" s="30"/>
    </row>
    <row r="36" spans="2:12" s="1" customFormat="1" ht="14.45" customHeight="1">
      <c r="B36" s="30"/>
      <c r="E36" s="24" t="s">
        <v>41</v>
      </c>
      <c r="F36" s="103">
        <f>ROUND((SUM(BF113:BF120)+SUM(BF140:BF478)),2)</f>
        <v>0</v>
      </c>
      <c r="I36" s="104">
        <v>0.15</v>
      </c>
      <c r="J36" s="103">
        <f>ROUND(((SUM(BF113:BF120)+SUM(BF140:BF478))*I36),2)</f>
        <v>0</v>
      </c>
      <c r="L36" s="30"/>
    </row>
    <row r="37" spans="2:12" s="1" customFormat="1" ht="14.45" customHeight="1" hidden="1">
      <c r="B37" s="30"/>
      <c r="E37" s="24" t="s">
        <v>42</v>
      </c>
      <c r="F37" s="103">
        <f>ROUND((SUM(BG113:BG120)+SUM(BG140:BG478)),2)</f>
        <v>0</v>
      </c>
      <c r="I37" s="104">
        <v>0.21</v>
      </c>
      <c r="J37" s="103">
        <f>0</f>
        <v>0</v>
      </c>
      <c r="L37" s="30"/>
    </row>
    <row r="38" spans="2:12" s="1" customFormat="1" ht="14.45" customHeight="1" hidden="1">
      <c r="B38" s="30"/>
      <c r="E38" s="24" t="s">
        <v>43</v>
      </c>
      <c r="F38" s="103">
        <f>ROUND((SUM(BH113:BH120)+SUM(BH140:BH478)),2)</f>
        <v>0</v>
      </c>
      <c r="I38" s="104">
        <v>0.15</v>
      </c>
      <c r="J38" s="103">
        <f>0</f>
        <v>0</v>
      </c>
      <c r="L38" s="30"/>
    </row>
    <row r="39" spans="2:12" s="1" customFormat="1" ht="14.45" customHeight="1" hidden="1">
      <c r="B39" s="30"/>
      <c r="E39" s="24" t="s">
        <v>44</v>
      </c>
      <c r="F39" s="103">
        <f>ROUND((SUM(BI113:BI120)+SUM(BI140:BI478)),2)</f>
        <v>0</v>
      </c>
      <c r="I39" s="104">
        <v>0</v>
      </c>
      <c r="J39" s="103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5"/>
      <c r="D41" s="105" t="s">
        <v>45</v>
      </c>
      <c r="E41" s="53"/>
      <c r="F41" s="53"/>
      <c r="G41" s="106" t="s">
        <v>46</v>
      </c>
      <c r="H41" s="107" t="s">
        <v>47</v>
      </c>
      <c r="I41" s="53"/>
      <c r="J41" s="108">
        <f>SUM(J32:J39)</f>
        <v>0</v>
      </c>
      <c r="K41" s="109"/>
      <c r="L41" s="30"/>
    </row>
    <row r="42" spans="2:12" s="1" customFormat="1" ht="14.45" customHeight="1">
      <c r="B42" s="30"/>
      <c r="L42" s="30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0"/>
      <c r="D50" s="38" t="s">
        <v>48</v>
      </c>
      <c r="E50" s="39"/>
      <c r="F50" s="39"/>
      <c r="G50" s="38" t="s">
        <v>49</v>
      </c>
      <c r="H50" s="39"/>
      <c r="I50" s="39"/>
      <c r="J50" s="39"/>
      <c r="K50" s="39"/>
      <c r="L50" s="3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30"/>
      <c r="D61" s="40" t="s">
        <v>50</v>
      </c>
      <c r="E61" s="32"/>
      <c r="F61" s="110" t="s">
        <v>51</v>
      </c>
      <c r="G61" s="40" t="s">
        <v>50</v>
      </c>
      <c r="H61" s="32"/>
      <c r="I61" s="32"/>
      <c r="J61" s="111" t="s">
        <v>51</v>
      </c>
      <c r="K61" s="32"/>
      <c r="L61" s="3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30"/>
      <c r="D65" s="38" t="s">
        <v>52</v>
      </c>
      <c r="E65" s="39"/>
      <c r="F65" s="39"/>
      <c r="G65" s="38" t="s">
        <v>53</v>
      </c>
      <c r="H65" s="39"/>
      <c r="I65" s="39"/>
      <c r="J65" s="39"/>
      <c r="K65" s="39"/>
      <c r="L65" s="3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30"/>
      <c r="D76" s="40" t="s">
        <v>50</v>
      </c>
      <c r="E76" s="32"/>
      <c r="F76" s="110" t="s">
        <v>51</v>
      </c>
      <c r="G76" s="40" t="s">
        <v>50</v>
      </c>
      <c r="H76" s="32"/>
      <c r="I76" s="32"/>
      <c r="J76" s="111" t="s">
        <v>51</v>
      </c>
      <c r="K76" s="32"/>
      <c r="L76" s="30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0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0"/>
    </row>
    <row r="82" spans="2:12" s="1" customFormat="1" ht="24.95" customHeight="1">
      <c r="B82" s="30"/>
      <c r="C82" s="18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4" t="s">
        <v>16</v>
      </c>
      <c r="L84" s="30"/>
    </row>
    <row r="85" spans="2:12" s="1" customFormat="1" ht="16.5" customHeight="1">
      <c r="B85" s="30"/>
      <c r="E85" s="231" t="str">
        <f>E7</f>
        <v>ZŠ TGM Ivančice - elektro</v>
      </c>
      <c r="F85" s="232"/>
      <c r="G85" s="232"/>
      <c r="H85" s="232"/>
      <c r="L85" s="30"/>
    </row>
    <row r="86" spans="2:12" s="1" customFormat="1" ht="12" customHeight="1">
      <c r="B86" s="30"/>
      <c r="C86" s="24" t="s">
        <v>102</v>
      </c>
      <c r="L86" s="30"/>
    </row>
    <row r="87" spans="2:12" s="1" customFormat="1" ht="16.5" customHeight="1">
      <c r="B87" s="30"/>
      <c r="E87" s="222" t="str">
        <f>E9</f>
        <v xml:space="preserve">12 - Ivančice ZŠ d.č.421 inf.malá 23102501 </v>
      </c>
      <c r="F87" s="233"/>
      <c r="G87" s="233"/>
      <c r="H87" s="23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4" t="s">
        <v>20</v>
      </c>
      <c r="F89" s="22" t="str">
        <f>F12</f>
        <v xml:space="preserve"> </v>
      </c>
      <c r="I89" s="24" t="s">
        <v>22</v>
      </c>
      <c r="J89" s="49" t="str">
        <f>IF(J12="","",J12)</f>
        <v>31. 10. 2023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4" t="s">
        <v>24</v>
      </c>
      <c r="F91" s="22" t="str">
        <f>E15</f>
        <v xml:space="preserve"> </v>
      </c>
      <c r="I91" s="24" t="s">
        <v>29</v>
      </c>
      <c r="J91" s="27" t="str">
        <f>E21</f>
        <v xml:space="preserve"> </v>
      </c>
      <c r="L91" s="30"/>
    </row>
    <row r="92" spans="2:12" s="1" customFormat="1" ht="15.2" customHeight="1">
      <c r="B92" s="30"/>
      <c r="C92" s="24" t="s">
        <v>27</v>
      </c>
      <c r="F92" s="22" t="str">
        <f>IF(E18="","",E18)</f>
        <v>Vyplň údaj</v>
      </c>
      <c r="I92" s="24" t="s">
        <v>31</v>
      </c>
      <c r="J92" s="27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112" t="s">
        <v>106</v>
      </c>
      <c r="D94" s="95"/>
      <c r="E94" s="95"/>
      <c r="F94" s="95"/>
      <c r="G94" s="95"/>
      <c r="H94" s="95"/>
      <c r="I94" s="95"/>
      <c r="J94" s="113" t="s">
        <v>107</v>
      </c>
      <c r="K94" s="95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14" t="s">
        <v>108</v>
      </c>
      <c r="J96" s="62">
        <f>J140</f>
        <v>0</v>
      </c>
      <c r="L96" s="30"/>
      <c r="AU96" s="14" t="s">
        <v>109</v>
      </c>
    </row>
    <row r="97" spans="2:12" s="8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J141</f>
        <v>0</v>
      </c>
      <c r="L97" s="115"/>
    </row>
    <row r="98" spans="2:12" s="9" customFormat="1" ht="19.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J142</f>
        <v>0</v>
      </c>
      <c r="L98" s="119"/>
    </row>
    <row r="99" spans="2:12" s="9" customFormat="1" ht="19.9" customHeight="1">
      <c r="B99" s="119"/>
      <c r="D99" s="120" t="s">
        <v>112</v>
      </c>
      <c r="E99" s="121"/>
      <c r="F99" s="121"/>
      <c r="G99" s="121"/>
      <c r="H99" s="121"/>
      <c r="I99" s="121"/>
      <c r="J99" s="122">
        <f>J147</f>
        <v>0</v>
      </c>
      <c r="L99" s="119"/>
    </row>
    <row r="100" spans="2:12" s="9" customFormat="1" ht="19.9" customHeight="1">
      <c r="B100" s="119"/>
      <c r="D100" s="120" t="s">
        <v>113</v>
      </c>
      <c r="E100" s="121"/>
      <c r="F100" s="121"/>
      <c r="G100" s="121"/>
      <c r="H100" s="121"/>
      <c r="I100" s="121"/>
      <c r="J100" s="122">
        <f>J156</f>
        <v>0</v>
      </c>
      <c r="L100" s="119"/>
    </row>
    <row r="101" spans="2:12" s="8" customFormat="1" ht="24.95" customHeight="1">
      <c r="B101" s="115"/>
      <c r="D101" s="116" t="s">
        <v>114</v>
      </c>
      <c r="E101" s="117"/>
      <c r="F101" s="117"/>
      <c r="G101" s="117"/>
      <c r="H101" s="117"/>
      <c r="I101" s="117"/>
      <c r="J101" s="118">
        <f>J166</f>
        <v>0</v>
      </c>
      <c r="L101" s="115"/>
    </row>
    <row r="102" spans="2:12" s="9" customFormat="1" ht="19.9" customHeight="1">
      <c r="B102" s="119"/>
      <c r="D102" s="120" t="s">
        <v>115</v>
      </c>
      <c r="E102" s="121"/>
      <c r="F102" s="121"/>
      <c r="G102" s="121"/>
      <c r="H102" s="121"/>
      <c r="I102" s="121"/>
      <c r="J102" s="122">
        <f>J167</f>
        <v>0</v>
      </c>
      <c r="L102" s="119"/>
    </row>
    <row r="103" spans="2:12" s="9" customFormat="1" ht="14.85" customHeight="1">
      <c r="B103" s="119"/>
      <c r="D103" s="120" t="s">
        <v>116</v>
      </c>
      <c r="E103" s="121"/>
      <c r="F103" s="121"/>
      <c r="G103" s="121"/>
      <c r="H103" s="121"/>
      <c r="I103" s="121"/>
      <c r="J103" s="122">
        <f>J168</f>
        <v>0</v>
      </c>
      <c r="L103" s="119"/>
    </row>
    <row r="104" spans="2:12" s="9" customFormat="1" ht="14.85" customHeight="1">
      <c r="B104" s="119"/>
      <c r="D104" s="120" t="s">
        <v>117</v>
      </c>
      <c r="E104" s="121"/>
      <c r="F104" s="121"/>
      <c r="G104" s="121"/>
      <c r="H104" s="121"/>
      <c r="I104" s="121"/>
      <c r="J104" s="122">
        <f>J311</f>
        <v>0</v>
      </c>
      <c r="L104" s="119"/>
    </row>
    <row r="105" spans="2:12" s="9" customFormat="1" ht="14.85" customHeight="1">
      <c r="B105" s="119"/>
      <c r="D105" s="120" t="s">
        <v>118</v>
      </c>
      <c r="E105" s="121"/>
      <c r="F105" s="121"/>
      <c r="G105" s="121"/>
      <c r="H105" s="121"/>
      <c r="I105" s="121"/>
      <c r="J105" s="122">
        <f>J342</f>
        <v>0</v>
      </c>
      <c r="L105" s="119"/>
    </row>
    <row r="106" spans="2:12" s="9" customFormat="1" ht="19.9" customHeight="1">
      <c r="B106" s="119"/>
      <c r="D106" s="120" t="s">
        <v>119</v>
      </c>
      <c r="E106" s="121"/>
      <c r="F106" s="121"/>
      <c r="G106" s="121"/>
      <c r="H106" s="121"/>
      <c r="I106" s="121"/>
      <c r="J106" s="122">
        <f>J382</f>
        <v>0</v>
      </c>
      <c r="L106" s="119"/>
    </row>
    <row r="107" spans="2:12" s="9" customFormat="1" ht="14.85" customHeight="1">
      <c r="B107" s="119"/>
      <c r="D107" s="120" t="s">
        <v>120</v>
      </c>
      <c r="E107" s="121"/>
      <c r="F107" s="121"/>
      <c r="G107" s="121"/>
      <c r="H107" s="121"/>
      <c r="I107" s="121"/>
      <c r="J107" s="122">
        <f>J383</f>
        <v>0</v>
      </c>
      <c r="L107" s="119"/>
    </row>
    <row r="108" spans="2:12" s="9" customFormat="1" ht="14.85" customHeight="1">
      <c r="B108" s="119"/>
      <c r="D108" s="120" t="s">
        <v>121</v>
      </c>
      <c r="E108" s="121"/>
      <c r="F108" s="121"/>
      <c r="G108" s="121"/>
      <c r="H108" s="121"/>
      <c r="I108" s="121"/>
      <c r="J108" s="122">
        <f>J454</f>
        <v>0</v>
      </c>
      <c r="L108" s="119"/>
    </row>
    <row r="109" spans="2:12" s="9" customFormat="1" ht="19.9" customHeight="1">
      <c r="B109" s="119"/>
      <c r="D109" s="120" t="s">
        <v>122</v>
      </c>
      <c r="E109" s="121"/>
      <c r="F109" s="121"/>
      <c r="G109" s="121"/>
      <c r="H109" s="121"/>
      <c r="I109" s="121"/>
      <c r="J109" s="122">
        <f>J467</f>
        <v>0</v>
      </c>
      <c r="L109" s="119"/>
    </row>
    <row r="110" spans="2:12" s="9" customFormat="1" ht="19.9" customHeight="1">
      <c r="B110" s="119"/>
      <c r="D110" s="120" t="s">
        <v>123</v>
      </c>
      <c r="E110" s="121"/>
      <c r="F110" s="121"/>
      <c r="G110" s="121"/>
      <c r="H110" s="121"/>
      <c r="I110" s="121"/>
      <c r="J110" s="122">
        <f>J472</f>
        <v>0</v>
      </c>
      <c r="L110" s="119"/>
    </row>
    <row r="111" spans="2:12" s="1" customFormat="1" ht="21.75" customHeight="1">
      <c r="B111" s="30"/>
      <c r="L111" s="30"/>
    </row>
    <row r="112" spans="2:12" s="1" customFormat="1" ht="6.95" customHeight="1">
      <c r="B112" s="30"/>
      <c r="L112" s="30"/>
    </row>
    <row r="113" spans="2:14" s="1" customFormat="1" ht="29.25" customHeight="1">
      <c r="B113" s="30"/>
      <c r="C113" s="114" t="s">
        <v>124</v>
      </c>
      <c r="J113" s="123">
        <f>ROUND(J114+J115+J116+J117+J118+J119,2)</f>
        <v>0</v>
      </c>
      <c r="L113" s="30"/>
      <c r="N113" s="124" t="s">
        <v>39</v>
      </c>
    </row>
    <row r="114" spans="2:65" s="1" customFormat="1" ht="18" customHeight="1">
      <c r="B114" s="30"/>
      <c r="D114" s="209" t="s">
        <v>125</v>
      </c>
      <c r="E114" s="210"/>
      <c r="F114" s="210"/>
      <c r="J114" s="86">
        <v>0</v>
      </c>
      <c r="L114" s="125"/>
      <c r="M114" s="126"/>
      <c r="N114" s="127" t="s">
        <v>40</v>
      </c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126</v>
      </c>
      <c r="AZ114" s="126"/>
      <c r="BA114" s="126"/>
      <c r="BB114" s="126"/>
      <c r="BC114" s="126"/>
      <c r="BD114" s="126"/>
      <c r="BE114" s="129">
        <f aca="true" t="shared" si="0" ref="BE114:BE119">IF(N114="základní",J114,0)</f>
        <v>0</v>
      </c>
      <c r="BF114" s="129">
        <f aca="true" t="shared" si="1" ref="BF114:BF119">IF(N114="snížená",J114,0)</f>
        <v>0</v>
      </c>
      <c r="BG114" s="129">
        <f aca="true" t="shared" si="2" ref="BG114:BG119">IF(N114="zákl. přenesená",J114,0)</f>
        <v>0</v>
      </c>
      <c r="BH114" s="129">
        <f aca="true" t="shared" si="3" ref="BH114:BH119">IF(N114="sníž. přenesená",J114,0)</f>
        <v>0</v>
      </c>
      <c r="BI114" s="129">
        <f aca="true" t="shared" si="4" ref="BI114:BI119">IF(N114="nulová",J114,0)</f>
        <v>0</v>
      </c>
      <c r="BJ114" s="128" t="s">
        <v>83</v>
      </c>
      <c r="BK114" s="126"/>
      <c r="BL114" s="126"/>
      <c r="BM114" s="126"/>
    </row>
    <row r="115" spans="2:65" s="1" customFormat="1" ht="18" customHeight="1">
      <c r="B115" s="30"/>
      <c r="D115" s="209" t="s">
        <v>127</v>
      </c>
      <c r="E115" s="210"/>
      <c r="F115" s="210"/>
      <c r="J115" s="86">
        <v>0</v>
      </c>
      <c r="L115" s="125"/>
      <c r="M115" s="126"/>
      <c r="N115" s="127" t="s">
        <v>40</v>
      </c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126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83</v>
      </c>
      <c r="BK115" s="126"/>
      <c r="BL115" s="126"/>
      <c r="BM115" s="126"/>
    </row>
    <row r="116" spans="2:65" s="1" customFormat="1" ht="18" customHeight="1">
      <c r="B116" s="30"/>
      <c r="D116" s="209" t="s">
        <v>128</v>
      </c>
      <c r="E116" s="210"/>
      <c r="F116" s="210"/>
      <c r="J116" s="86">
        <v>0</v>
      </c>
      <c r="L116" s="125"/>
      <c r="M116" s="126"/>
      <c r="N116" s="127" t="s">
        <v>40</v>
      </c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126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83</v>
      </c>
      <c r="BK116" s="126"/>
      <c r="BL116" s="126"/>
      <c r="BM116" s="126"/>
    </row>
    <row r="117" spans="2:65" s="1" customFormat="1" ht="18" customHeight="1">
      <c r="B117" s="30"/>
      <c r="D117" s="209" t="s">
        <v>129</v>
      </c>
      <c r="E117" s="210"/>
      <c r="F117" s="210"/>
      <c r="J117" s="86">
        <v>0</v>
      </c>
      <c r="L117" s="125"/>
      <c r="M117" s="126"/>
      <c r="N117" s="127" t="s">
        <v>40</v>
      </c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8" t="s">
        <v>126</v>
      </c>
      <c r="AZ117" s="126"/>
      <c r="BA117" s="126"/>
      <c r="BB117" s="126"/>
      <c r="BC117" s="126"/>
      <c r="BD117" s="126"/>
      <c r="BE117" s="129">
        <f t="shared" si="0"/>
        <v>0</v>
      </c>
      <c r="BF117" s="129">
        <f t="shared" si="1"/>
        <v>0</v>
      </c>
      <c r="BG117" s="129">
        <f t="shared" si="2"/>
        <v>0</v>
      </c>
      <c r="BH117" s="129">
        <f t="shared" si="3"/>
        <v>0</v>
      </c>
      <c r="BI117" s="129">
        <f t="shared" si="4"/>
        <v>0</v>
      </c>
      <c r="BJ117" s="128" t="s">
        <v>83</v>
      </c>
      <c r="BK117" s="126"/>
      <c r="BL117" s="126"/>
      <c r="BM117" s="126"/>
    </row>
    <row r="118" spans="2:65" s="1" customFormat="1" ht="18" customHeight="1">
      <c r="B118" s="30"/>
      <c r="D118" s="209" t="s">
        <v>130</v>
      </c>
      <c r="E118" s="210"/>
      <c r="F118" s="210"/>
      <c r="J118" s="86">
        <v>0</v>
      </c>
      <c r="L118" s="125"/>
      <c r="M118" s="126"/>
      <c r="N118" s="127" t="s">
        <v>40</v>
      </c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8" t="s">
        <v>126</v>
      </c>
      <c r="AZ118" s="126"/>
      <c r="BA118" s="126"/>
      <c r="BB118" s="126"/>
      <c r="BC118" s="126"/>
      <c r="BD118" s="126"/>
      <c r="BE118" s="129">
        <f t="shared" si="0"/>
        <v>0</v>
      </c>
      <c r="BF118" s="129">
        <f t="shared" si="1"/>
        <v>0</v>
      </c>
      <c r="BG118" s="129">
        <f t="shared" si="2"/>
        <v>0</v>
      </c>
      <c r="BH118" s="129">
        <f t="shared" si="3"/>
        <v>0</v>
      </c>
      <c r="BI118" s="129">
        <f t="shared" si="4"/>
        <v>0</v>
      </c>
      <c r="BJ118" s="128" t="s">
        <v>83</v>
      </c>
      <c r="BK118" s="126"/>
      <c r="BL118" s="126"/>
      <c r="BM118" s="126"/>
    </row>
    <row r="119" spans="2:65" s="1" customFormat="1" ht="18" customHeight="1">
      <c r="B119" s="30"/>
      <c r="D119" s="85" t="s">
        <v>131</v>
      </c>
      <c r="J119" s="86">
        <f>ROUND(J30*T119,2)</f>
        <v>0</v>
      </c>
      <c r="L119" s="125"/>
      <c r="M119" s="126"/>
      <c r="N119" s="127" t="s">
        <v>40</v>
      </c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8" t="s">
        <v>132</v>
      </c>
      <c r="AZ119" s="126"/>
      <c r="BA119" s="126"/>
      <c r="BB119" s="126"/>
      <c r="BC119" s="126"/>
      <c r="BD119" s="126"/>
      <c r="BE119" s="129">
        <f t="shared" si="0"/>
        <v>0</v>
      </c>
      <c r="BF119" s="129">
        <f t="shared" si="1"/>
        <v>0</v>
      </c>
      <c r="BG119" s="129">
        <f t="shared" si="2"/>
        <v>0</v>
      </c>
      <c r="BH119" s="129">
        <f t="shared" si="3"/>
        <v>0</v>
      </c>
      <c r="BI119" s="129">
        <f t="shared" si="4"/>
        <v>0</v>
      </c>
      <c r="BJ119" s="128" t="s">
        <v>83</v>
      </c>
      <c r="BK119" s="126"/>
      <c r="BL119" s="126"/>
      <c r="BM119" s="126"/>
    </row>
    <row r="120" spans="2:12" s="1" customFormat="1" ht="12">
      <c r="B120" s="30"/>
      <c r="L120" s="30"/>
    </row>
    <row r="121" spans="2:12" s="1" customFormat="1" ht="29.25" customHeight="1">
      <c r="B121" s="30"/>
      <c r="C121" s="94" t="s">
        <v>100</v>
      </c>
      <c r="D121" s="95"/>
      <c r="E121" s="95"/>
      <c r="F121" s="95"/>
      <c r="G121" s="95"/>
      <c r="H121" s="95"/>
      <c r="I121" s="95"/>
      <c r="J121" s="96">
        <f>ROUND(J96+J113,2)</f>
        <v>0</v>
      </c>
      <c r="K121" s="95"/>
      <c r="L121" s="30"/>
    </row>
    <row r="122" spans="2:12" s="1" customFormat="1" ht="6.9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30"/>
    </row>
    <row r="126" spans="2:12" s="1" customFormat="1" ht="6.95" customHeight="1"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30"/>
    </row>
    <row r="127" spans="2:12" s="1" customFormat="1" ht="24.95" customHeight="1">
      <c r="B127" s="30"/>
      <c r="C127" s="18" t="s">
        <v>133</v>
      </c>
      <c r="L127" s="30"/>
    </row>
    <row r="128" spans="2:12" s="1" customFormat="1" ht="6.95" customHeight="1">
      <c r="B128" s="30"/>
      <c r="L128" s="30"/>
    </row>
    <row r="129" spans="2:12" s="1" customFormat="1" ht="12" customHeight="1">
      <c r="B129" s="30"/>
      <c r="C129" s="24" t="s">
        <v>16</v>
      </c>
      <c r="L129" s="30"/>
    </row>
    <row r="130" spans="2:12" s="1" customFormat="1" ht="16.5" customHeight="1">
      <c r="B130" s="30"/>
      <c r="E130" s="231" t="str">
        <f>E7</f>
        <v>ZŠ TGM Ivančice - elektro</v>
      </c>
      <c r="F130" s="232"/>
      <c r="G130" s="232"/>
      <c r="H130" s="232"/>
      <c r="L130" s="30"/>
    </row>
    <row r="131" spans="2:12" s="1" customFormat="1" ht="12" customHeight="1">
      <c r="B131" s="30"/>
      <c r="C131" s="24" t="s">
        <v>102</v>
      </c>
      <c r="L131" s="30"/>
    </row>
    <row r="132" spans="2:12" s="1" customFormat="1" ht="16.5" customHeight="1">
      <c r="B132" s="30"/>
      <c r="E132" s="222" t="str">
        <f>E9</f>
        <v xml:space="preserve">12 - Ivančice ZŠ d.č.421 inf.malá 23102501 </v>
      </c>
      <c r="F132" s="233"/>
      <c r="G132" s="233"/>
      <c r="H132" s="233"/>
      <c r="L132" s="30"/>
    </row>
    <row r="133" spans="2:12" s="1" customFormat="1" ht="6.95" customHeight="1">
      <c r="B133" s="30"/>
      <c r="L133" s="30"/>
    </row>
    <row r="134" spans="2:12" s="1" customFormat="1" ht="12" customHeight="1">
      <c r="B134" s="30"/>
      <c r="C134" s="24" t="s">
        <v>20</v>
      </c>
      <c r="F134" s="22" t="str">
        <f>F12</f>
        <v xml:space="preserve"> </v>
      </c>
      <c r="I134" s="24" t="s">
        <v>22</v>
      </c>
      <c r="J134" s="49" t="str">
        <f>IF(J12="","",J12)</f>
        <v>31. 10. 2023</v>
      </c>
      <c r="L134" s="30"/>
    </row>
    <row r="135" spans="2:12" s="1" customFormat="1" ht="6.95" customHeight="1">
      <c r="B135" s="30"/>
      <c r="L135" s="30"/>
    </row>
    <row r="136" spans="2:12" s="1" customFormat="1" ht="15.2" customHeight="1">
      <c r="B136" s="30"/>
      <c r="C136" s="24" t="s">
        <v>24</v>
      </c>
      <c r="F136" s="22" t="str">
        <f>E15</f>
        <v xml:space="preserve"> </v>
      </c>
      <c r="I136" s="24" t="s">
        <v>29</v>
      </c>
      <c r="J136" s="27" t="str">
        <f>E21</f>
        <v xml:space="preserve"> </v>
      </c>
      <c r="L136" s="30"/>
    </row>
    <row r="137" spans="2:12" s="1" customFormat="1" ht="15.2" customHeight="1">
      <c r="B137" s="30"/>
      <c r="C137" s="24" t="s">
        <v>27</v>
      </c>
      <c r="F137" s="22" t="str">
        <f>IF(E18="","",E18)</f>
        <v>Vyplň údaj</v>
      </c>
      <c r="I137" s="24" t="s">
        <v>31</v>
      </c>
      <c r="J137" s="27" t="str">
        <f>E24</f>
        <v xml:space="preserve"> </v>
      </c>
      <c r="L137" s="30"/>
    </row>
    <row r="138" spans="2:12" s="1" customFormat="1" ht="10.35" customHeight="1">
      <c r="B138" s="30"/>
      <c r="L138" s="30"/>
    </row>
    <row r="139" spans="2:20" s="10" customFormat="1" ht="29.25" customHeight="1">
      <c r="B139" s="130"/>
      <c r="C139" s="131" t="s">
        <v>134</v>
      </c>
      <c r="D139" s="132" t="s">
        <v>60</v>
      </c>
      <c r="E139" s="132" t="s">
        <v>56</v>
      </c>
      <c r="F139" s="132" t="s">
        <v>57</v>
      </c>
      <c r="G139" s="132" t="s">
        <v>135</v>
      </c>
      <c r="H139" s="132" t="s">
        <v>136</v>
      </c>
      <c r="I139" s="132" t="s">
        <v>137</v>
      </c>
      <c r="J139" s="133" t="s">
        <v>107</v>
      </c>
      <c r="K139" s="134" t="s">
        <v>138</v>
      </c>
      <c r="L139" s="130"/>
      <c r="M139" s="55" t="s">
        <v>1</v>
      </c>
      <c r="N139" s="56" t="s">
        <v>39</v>
      </c>
      <c r="O139" s="56" t="s">
        <v>139</v>
      </c>
      <c r="P139" s="56" t="s">
        <v>140</v>
      </c>
      <c r="Q139" s="56" t="s">
        <v>141</v>
      </c>
      <c r="R139" s="56" t="s">
        <v>142</v>
      </c>
      <c r="S139" s="56" t="s">
        <v>143</v>
      </c>
      <c r="T139" s="57" t="s">
        <v>144</v>
      </c>
    </row>
    <row r="140" spans="2:63" s="1" customFormat="1" ht="22.9" customHeight="1">
      <c r="B140" s="30"/>
      <c r="C140" s="60" t="s">
        <v>145</v>
      </c>
      <c r="J140" s="135">
        <f>BK140</f>
        <v>0</v>
      </c>
      <c r="L140" s="30"/>
      <c r="M140" s="58"/>
      <c r="N140" s="50"/>
      <c r="O140" s="50"/>
      <c r="P140" s="136">
        <f>P141+P166</f>
        <v>0</v>
      </c>
      <c r="Q140" s="50"/>
      <c r="R140" s="136">
        <f>R141+R166</f>
        <v>0.11972999999999999</v>
      </c>
      <c r="S140" s="50"/>
      <c r="T140" s="137">
        <f>T141+T166</f>
        <v>0.019799999999999998</v>
      </c>
      <c r="AT140" s="14" t="s">
        <v>74</v>
      </c>
      <c r="AU140" s="14" t="s">
        <v>109</v>
      </c>
      <c r="BK140" s="138">
        <f>BK141+BK166</f>
        <v>0</v>
      </c>
    </row>
    <row r="141" spans="2:63" s="11" customFormat="1" ht="25.9" customHeight="1">
      <c r="B141" s="139"/>
      <c r="D141" s="140" t="s">
        <v>74</v>
      </c>
      <c r="E141" s="141" t="s">
        <v>146</v>
      </c>
      <c r="F141" s="141" t="s">
        <v>147</v>
      </c>
      <c r="I141" s="142"/>
      <c r="J141" s="143">
        <f>BK141</f>
        <v>0</v>
      </c>
      <c r="L141" s="139"/>
      <c r="M141" s="144"/>
      <c r="P141" s="145">
        <f>P142+P147+P156</f>
        <v>0</v>
      </c>
      <c r="R141" s="145">
        <f>R142+R147+R156</f>
        <v>0</v>
      </c>
      <c r="T141" s="146">
        <f>T142+T147+T156</f>
        <v>0</v>
      </c>
      <c r="AR141" s="140" t="s">
        <v>83</v>
      </c>
      <c r="AT141" s="147" t="s">
        <v>74</v>
      </c>
      <c r="AU141" s="147" t="s">
        <v>75</v>
      </c>
      <c r="AY141" s="140" t="s">
        <v>148</v>
      </c>
      <c r="BK141" s="148">
        <f>BK142+BK147+BK156</f>
        <v>0</v>
      </c>
    </row>
    <row r="142" spans="2:63" s="11" customFormat="1" ht="22.9" customHeight="1">
      <c r="B142" s="139"/>
      <c r="D142" s="140" t="s">
        <v>74</v>
      </c>
      <c r="E142" s="149" t="s">
        <v>149</v>
      </c>
      <c r="F142" s="149" t="s">
        <v>150</v>
      </c>
      <c r="I142" s="142"/>
      <c r="J142" s="150">
        <f>BK142</f>
        <v>0</v>
      </c>
      <c r="L142" s="139"/>
      <c r="M142" s="144"/>
      <c r="P142" s="145">
        <f>SUM(P143:P146)</f>
        <v>0</v>
      </c>
      <c r="R142" s="145">
        <f>SUM(R143:R146)</f>
        <v>0</v>
      </c>
      <c r="T142" s="146">
        <f>SUM(T143:T146)</f>
        <v>0</v>
      </c>
      <c r="AR142" s="140" t="s">
        <v>83</v>
      </c>
      <c r="AT142" s="147" t="s">
        <v>74</v>
      </c>
      <c r="AU142" s="147" t="s">
        <v>83</v>
      </c>
      <c r="AY142" s="140" t="s">
        <v>148</v>
      </c>
      <c r="BK142" s="148">
        <f>SUM(BK143:BK146)</f>
        <v>0</v>
      </c>
    </row>
    <row r="143" spans="2:65" s="1" customFormat="1" ht="24.2" customHeight="1">
      <c r="B143" s="30"/>
      <c r="C143" s="151" t="s">
        <v>151</v>
      </c>
      <c r="D143" s="151" t="s">
        <v>152</v>
      </c>
      <c r="E143" s="152" t="s">
        <v>153</v>
      </c>
      <c r="F143" s="153" t="s">
        <v>154</v>
      </c>
      <c r="G143" s="154" t="s">
        <v>155</v>
      </c>
      <c r="H143" s="155">
        <v>10</v>
      </c>
      <c r="I143" s="156"/>
      <c r="J143" s="157">
        <f>ROUND(I143*H143,2)</f>
        <v>0</v>
      </c>
      <c r="K143" s="158"/>
      <c r="L143" s="30"/>
      <c r="M143" s="159" t="s">
        <v>1</v>
      </c>
      <c r="N143" s="124" t="s">
        <v>40</v>
      </c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AR143" s="162" t="s">
        <v>156</v>
      </c>
      <c r="AT143" s="162" t="s">
        <v>152</v>
      </c>
      <c r="AU143" s="162" t="s">
        <v>85</v>
      </c>
      <c r="AY143" s="14" t="s">
        <v>148</v>
      </c>
      <c r="BE143" s="90">
        <f>IF(N143="základní",J143,0)</f>
        <v>0</v>
      </c>
      <c r="BF143" s="90">
        <f>IF(N143="snížená",J143,0)</f>
        <v>0</v>
      </c>
      <c r="BG143" s="90">
        <f>IF(N143="zákl. přenesená",J143,0)</f>
        <v>0</v>
      </c>
      <c r="BH143" s="90">
        <f>IF(N143="sníž. přenesená",J143,0)</f>
        <v>0</v>
      </c>
      <c r="BI143" s="90">
        <f>IF(N143="nulová",J143,0)</f>
        <v>0</v>
      </c>
      <c r="BJ143" s="14" t="s">
        <v>83</v>
      </c>
      <c r="BK143" s="90">
        <f>ROUND(I143*H143,2)</f>
        <v>0</v>
      </c>
      <c r="BL143" s="14" t="s">
        <v>156</v>
      </c>
      <c r="BM143" s="162" t="s">
        <v>157</v>
      </c>
    </row>
    <row r="144" spans="2:47" s="1" customFormat="1" ht="19.5">
      <c r="B144" s="30"/>
      <c r="D144" s="163" t="s">
        <v>158</v>
      </c>
      <c r="F144" s="164" t="s">
        <v>159</v>
      </c>
      <c r="I144" s="126"/>
      <c r="L144" s="30"/>
      <c r="M144" s="165"/>
      <c r="T144" s="52"/>
      <c r="AT144" s="14" t="s">
        <v>158</v>
      </c>
      <c r="AU144" s="14" t="s">
        <v>85</v>
      </c>
    </row>
    <row r="145" spans="2:65" s="1" customFormat="1" ht="24.2" customHeight="1">
      <c r="B145" s="30"/>
      <c r="C145" s="151" t="s">
        <v>160</v>
      </c>
      <c r="D145" s="151" t="s">
        <v>152</v>
      </c>
      <c r="E145" s="152" t="s">
        <v>161</v>
      </c>
      <c r="F145" s="153" t="s">
        <v>162</v>
      </c>
      <c r="G145" s="154" t="s">
        <v>155</v>
      </c>
      <c r="H145" s="155">
        <v>30</v>
      </c>
      <c r="I145" s="156"/>
      <c r="J145" s="157">
        <f>ROUND(I145*H145,2)</f>
        <v>0</v>
      </c>
      <c r="K145" s="158"/>
      <c r="L145" s="30"/>
      <c r="M145" s="159" t="s">
        <v>1</v>
      </c>
      <c r="N145" s="124" t="s">
        <v>40</v>
      </c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AR145" s="162" t="s">
        <v>156</v>
      </c>
      <c r="AT145" s="162" t="s">
        <v>152</v>
      </c>
      <c r="AU145" s="162" t="s">
        <v>85</v>
      </c>
      <c r="AY145" s="14" t="s">
        <v>148</v>
      </c>
      <c r="BE145" s="90">
        <f>IF(N145="základní",J145,0)</f>
        <v>0</v>
      </c>
      <c r="BF145" s="90">
        <f>IF(N145="snížená",J145,0)</f>
        <v>0</v>
      </c>
      <c r="BG145" s="90">
        <f>IF(N145="zákl. přenesená",J145,0)</f>
        <v>0</v>
      </c>
      <c r="BH145" s="90">
        <f>IF(N145="sníž. přenesená",J145,0)</f>
        <v>0</v>
      </c>
      <c r="BI145" s="90">
        <f>IF(N145="nulová",J145,0)</f>
        <v>0</v>
      </c>
      <c r="BJ145" s="14" t="s">
        <v>83</v>
      </c>
      <c r="BK145" s="90">
        <f>ROUND(I145*H145,2)</f>
        <v>0</v>
      </c>
      <c r="BL145" s="14" t="s">
        <v>156</v>
      </c>
      <c r="BM145" s="162" t="s">
        <v>163</v>
      </c>
    </row>
    <row r="146" spans="2:47" s="1" customFormat="1" ht="29.25">
      <c r="B146" s="30"/>
      <c r="D146" s="163" t="s">
        <v>158</v>
      </c>
      <c r="F146" s="164" t="s">
        <v>164</v>
      </c>
      <c r="I146" s="126"/>
      <c r="L146" s="30"/>
      <c r="M146" s="165"/>
      <c r="T146" s="52"/>
      <c r="AT146" s="14" t="s">
        <v>158</v>
      </c>
      <c r="AU146" s="14" t="s">
        <v>85</v>
      </c>
    </row>
    <row r="147" spans="2:63" s="11" customFormat="1" ht="22.9" customHeight="1">
      <c r="B147" s="139"/>
      <c r="D147" s="140" t="s">
        <v>74</v>
      </c>
      <c r="E147" s="149" t="s">
        <v>165</v>
      </c>
      <c r="F147" s="149" t="s">
        <v>166</v>
      </c>
      <c r="I147" s="142"/>
      <c r="J147" s="150">
        <f>BK147</f>
        <v>0</v>
      </c>
      <c r="L147" s="139"/>
      <c r="M147" s="144"/>
      <c r="P147" s="145">
        <f>SUM(P148:P155)</f>
        <v>0</v>
      </c>
      <c r="R147" s="145">
        <f>SUM(R148:R155)</f>
        <v>0</v>
      </c>
      <c r="T147" s="146">
        <f>SUM(T148:T155)</f>
        <v>0</v>
      </c>
      <c r="AR147" s="140" t="s">
        <v>83</v>
      </c>
      <c r="AT147" s="147" t="s">
        <v>74</v>
      </c>
      <c r="AU147" s="147" t="s">
        <v>83</v>
      </c>
      <c r="AY147" s="140" t="s">
        <v>148</v>
      </c>
      <c r="BK147" s="148">
        <f>SUM(BK148:BK155)</f>
        <v>0</v>
      </c>
    </row>
    <row r="148" spans="2:65" s="1" customFormat="1" ht="33" customHeight="1">
      <c r="B148" s="30"/>
      <c r="C148" s="151" t="s">
        <v>167</v>
      </c>
      <c r="D148" s="151" t="s">
        <v>152</v>
      </c>
      <c r="E148" s="152" t="s">
        <v>168</v>
      </c>
      <c r="F148" s="153" t="s">
        <v>169</v>
      </c>
      <c r="G148" s="154" t="s">
        <v>170</v>
      </c>
      <c r="H148" s="155">
        <v>1</v>
      </c>
      <c r="I148" s="156"/>
      <c r="J148" s="157">
        <f>ROUND(I148*H148,2)</f>
        <v>0</v>
      </c>
      <c r="K148" s="158"/>
      <c r="L148" s="30"/>
      <c r="M148" s="159" t="s">
        <v>1</v>
      </c>
      <c r="N148" s="124" t="s">
        <v>40</v>
      </c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AR148" s="162" t="s">
        <v>156</v>
      </c>
      <c r="AT148" s="162" t="s">
        <v>152</v>
      </c>
      <c r="AU148" s="162" t="s">
        <v>85</v>
      </c>
      <c r="AY148" s="14" t="s">
        <v>148</v>
      </c>
      <c r="BE148" s="90">
        <f>IF(N148="základní",J148,0)</f>
        <v>0</v>
      </c>
      <c r="BF148" s="90">
        <f>IF(N148="snížená",J148,0)</f>
        <v>0</v>
      </c>
      <c r="BG148" s="90">
        <f>IF(N148="zákl. přenesená",J148,0)</f>
        <v>0</v>
      </c>
      <c r="BH148" s="90">
        <f>IF(N148="sníž. přenesená",J148,0)</f>
        <v>0</v>
      </c>
      <c r="BI148" s="90">
        <f>IF(N148="nulová",J148,0)</f>
        <v>0</v>
      </c>
      <c r="BJ148" s="14" t="s">
        <v>83</v>
      </c>
      <c r="BK148" s="90">
        <f>ROUND(I148*H148,2)</f>
        <v>0</v>
      </c>
      <c r="BL148" s="14" t="s">
        <v>156</v>
      </c>
      <c r="BM148" s="162" t="s">
        <v>171</v>
      </c>
    </row>
    <row r="149" spans="2:47" s="1" customFormat="1" ht="29.25">
      <c r="B149" s="30"/>
      <c r="D149" s="163" t="s">
        <v>158</v>
      </c>
      <c r="F149" s="164" t="s">
        <v>172</v>
      </c>
      <c r="I149" s="126"/>
      <c r="L149" s="30"/>
      <c r="M149" s="165"/>
      <c r="T149" s="52"/>
      <c r="AT149" s="14" t="s">
        <v>158</v>
      </c>
      <c r="AU149" s="14" t="s">
        <v>85</v>
      </c>
    </row>
    <row r="150" spans="2:65" s="1" customFormat="1" ht="33" customHeight="1">
      <c r="B150" s="30"/>
      <c r="C150" s="151" t="s">
        <v>173</v>
      </c>
      <c r="D150" s="151" t="s">
        <v>152</v>
      </c>
      <c r="E150" s="152" t="s">
        <v>174</v>
      </c>
      <c r="F150" s="153" t="s">
        <v>175</v>
      </c>
      <c r="G150" s="154" t="s">
        <v>170</v>
      </c>
      <c r="H150" s="155">
        <v>3</v>
      </c>
      <c r="I150" s="156"/>
      <c r="J150" s="157">
        <f>ROUND(I150*H150,2)</f>
        <v>0</v>
      </c>
      <c r="K150" s="158"/>
      <c r="L150" s="30"/>
      <c r="M150" s="159" t="s">
        <v>1</v>
      </c>
      <c r="N150" s="124" t="s">
        <v>40</v>
      </c>
      <c r="P150" s="160">
        <f>O150*H150</f>
        <v>0</v>
      </c>
      <c r="Q150" s="160">
        <v>0</v>
      </c>
      <c r="R150" s="160">
        <f>Q150*H150</f>
        <v>0</v>
      </c>
      <c r="S150" s="160">
        <v>0</v>
      </c>
      <c r="T150" s="161">
        <f>S150*H150</f>
        <v>0</v>
      </c>
      <c r="AR150" s="162" t="s">
        <v>156</v>
      </c>
      <c r="AT150" s="162" t="s">
        <v>152</v>
      </c>
      <c r="AU150" s="162" t="s">
        <v>85</v>
      </c>
      <c r="AY150" s="14" t="s">
        <v>148</v>
      </c>
      <c r="BE150" s="90">
        <f>IF(N150="základní",J150,0)</f>
        <v>0</v>
      </c>
      <c r="BF150" s="90">
        <f>IF(N150="snížená",J150,0)</f>
        <v>0</v>
      </c>
      <c r="BG150" s="90">
        <f>IF(N150="zákl. přenesená",J150,0)</f>
        <v>0</v>
      </c>
      <c r="BH150" s="90">
        <f>IF(N150="sníž. přenesená",J150,0)</f>
        <v>0</v>
      </c>
      <c r="BI150" s="90">
        <f>IF(N150="nulová",J150,0)</f>
        <v>0</v>
      </c>
      <c r="BJ150" s="14" t="s">
        <v>83</v>
      </c>
      <c r="BK150" s="90">
        <f>ROUND(I150*H150,2)</f>
        <v>0</v>
      </c>
      <c r="BL150" s="14" t="s">
        <v>156</v>
      </c>
      <c r="BM150" s="162" t="s">
        <v>176</v>
      </c>
    </row>
    <row r="151" spans="2:47" s="1" customFormat="1" ht="29.25">
      <c r="B151" s="30"/>
      <c r="D151" s="163" t="s">
        <v>158</v>
      </c>
      <c r="F151" s="164" t="s">
        <v>177</v>
      </c>
      <c r="I151" s="126"/>
      <c r="L151" s="30"/>
      <c r="M151" s="165"/>
      <c r="T151" s="52"/>
      <c r="AT151" s="14" t="s">
        <v>158</v>
      </c>
      <c r="AU151" s="14" t="s">
        <v>85</v>
      </c>
    </row>
    <row r="152" spans="2:65" s="1" customFormat="1" ht="33" customHeight="1">
      <c r="B152" s="30"/>
      <c r="C152" s="151" t="s">
        <v>178</v>
      </c>
      <c r="D152" s="151" t="s">
        <v>152</v>
      </c>
      <c r="E152" s="152" t="s">
        <v>179</v>
      </c>
      <c r="F152" s="153" t="s">
        <v>180</v>
      </c>
      <c r="G152" s="154" t="s">
        <v>170</v>
      </c>
      <c r="H152" s="155">
        <v>1</v>
      </c>
      <c r="I152" s="156"/>
      <c r="J152" s="157">
        <f>ROUND(I152*H152,2)</f>
        <v>0</v>
      </c>
      <c r="K152" s="158"/>
      <c r="L152" s="30"/>
      <c r="M152" s="159" t="s">
        <v>1</v>
      </c>
      <c r="N152" s="124" t="s">
        <v>40</v>
      </c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AR152" s="162" t="s">
        <v>156</v>
      </c>
      <c r="AT152" s="162" t="s">
        <v>152</v>
      </c>
      <c r="AU152" s="162" t="s">
        <v>85</v>
      </c>
      <c r="AY152" s="14" t="s">
        <v>148</v>
      </c>
      <c r="BE152" s="90">
        <f>IF(N152="základní",J152,0)</f>
        <v>0</v>
      </c>
      <c r="BF152" s="90">
        <f>IF(N152="snížená",J152,0)</f>
        <v>0</v>
      </c>
      <c r="BG152" s="90">
        <f>IF(N152="zákl. přenesená",J152,0)</f>
        <v>0</v>
      </c>
      <c r="BH152" s="90">
        <f>IF(N152="sníž. přenesená",J152,0)</f>
        <v>0</v>
      </c>
      <c r="BI152" s="90">
        <f>IF(N152="nulová",J152,0)</f>
        <v>0</v>
      </c>
      <c r="BJ152" s="14" t="s">
        <v>83</v>
      </c>
      <c r="BK152" s="90">
        <f>ROUND(I152*H152,2)</f>
        <v>0</v>
      </c>
      <c r="BL152" s="14" t="s">
        <v>156</v>
      </c>
      <c r="BM152" s="162" t="s">
        <v>181</v>
      </c>
    </row>
    <row r="153" spans="2:47" s="1" customFormat="1" ht="29.25">
      <c r="B153" s="30"/>
      <c r="D153" s="163" t="s">
        <v>158</v>
      </c>
      <c r="F153" s="164" t="s">
        <v>182</v>
      </c>
      <c r="I153" s="126"/>
      <c r="L153" s="30"/>
      <c r="M153" s="165"/>
      <c r="T153" s="52"/>
      <c r="AT153" s="14" t="s">
        <v>158</v>
      </c>
      <c r="AU153" s="14" t="s">
        <v>85</v>
      </c>
    </row>
    <row r="154" spans="2:65" s="1" customFormat="1" ht="24.2" customHeight="1">
      <c r="B154" s="30"/>
      <c r="C154" s="151" t="s">
        <v>183</v>
      </c>
      <c r="D154" s="151" t="s">
        <v>152</v>
      </c>
      <c r="E154" s="152" t="s">
        <v>184</v>
      </c>
      <c r="F154" s="153" t="s">
        <v>185</v>
      </c>
      <c r="G154" s="154" t="s">
        <v>186</v>
      </c>
      <c r="H154" s="155">
        <v>158</v>
      </c>
      <c r="I154" s="156"/>
      <c r="J154" s="157">
        <f>ROUND(I154*H154,2)</f>
        <v>0</v>
      </c>
      <c r="K154" s="158"/>
      <c r="L154" s="30"/>
      <c r="M154" s="159" t="s">
        <v>1</v>
      </c>
      <c r="N154" s="124" t="s">
        <v>40</v>
      </c>
      <c r="P154" s="160">
        <f>O154*H154</f>
        <v>0</v>
      </c>
      <c r="Q154" s="160">
        <v>0</v>
      </c>
      <c r="R154" s="160">
        <f>Q154*H154</f>
        <v>0</v>
      </c>
      <c r="S154" s="160">
        <v>0</v>
      </c>
      <c r="T154" s="161">
        <f>S154*H154</f>
        <v>0</v>
      </c>
      <c r="AR154" s="162" t="s">
        <v>156</v>
      </c>
      <c r="AT154" s="162" t="s">
        <v>152</v>
      </c>
      <c r="AU154" s="162" t="s">
        <v>85</v>
      </c>
      <c r="AY154" s="14" t="s">
        <v>148</v>
      </c>
      <c r="BE154" s="90">
        <f>IF(N154="základní",J154,0)</f>
        <v>0</v>
      </c>
      <c r="BF154" s="90">
        <f>IF(N154="snížená",J154,0)</f>
        <v>0</v>
      </c>
      <c r="BG154" s="90">
        <f>IF(N154="zákl. přenesená",J154,0)</f>
        <v>0</v>
      </c>
      <c r="BH154" s="90">
        <f>IF(N154="sníž. přenesená",J154,0)</f>
        <v>0</v>
      </c>
      <c r="BI154" s="90">
        <f>IF(N154="nulová",J154,0)</f>
        <v>0</v>
      </c>
      <c r="BJ154" s="14" t="s">
        <v>83</v>
      </c>
      <c r="BK154" s="90">
        <f>ROUND(I154*H154,2)</f>
        <v>0</v>
      </c>
      <c r="BL154" s="14" t="s">
        <v>156</v>
      </c>
      <c r="BM154" s="162" t="s">
        <v>187</v>
      </c>
    </row>
    <row r="155" spans="2:47" s="1" customFormat="1" ht="19.5">
      <c r="B155" s="30"/>
      <c r="D155" s="163" t="s">
        <v>158</v>
      </c>
      <c r="F155" s="164" t="s">
        <v>185</v>
      </c>
      <c r="I155" s="126"/>
      <c r="L155" s="30"/>
      <c r="M155" s="165"/>
      <c r="T155" s="52"/>
      <c r="AT155" s="14" t="s">
        <v>158</v>
      </c>
      <c r="AU155" s="14" t="s">
        <v>85</v>
      </c>
    </row>
    <row r="156" spans="2:63" s="11" customFormat="1" ht="22.9" customHeight="1">
      <c r="B156" s="139"/>
      <c r="D156" s="140" t="s">
        <v>74</v>
      </c>
      <c r="E156" s="149" t="s">
        <v>188</v>
      </c>
      <c r="F156" s="149" t="s">
        <v>189</v>
      </c>
      <c r="I156" s="142"/>
      <c r="J156" s="150">
        <f>BK156</f>
        <v>0</v>
      </c>
      <c r="L156" s="139"/>
      <c r="M156" s="144"/>
      <c r="P156" s="145">
        <f>SUM(P157:P165)</f>
        <v>0</v>
      </c>
      <c r="R156" s="145">
        <f>SUM(R157:R165)</f>
        <v>0</v>
      </c>
      <c r="T156" s="146">
        <f>SUM(T157:T165)</f>
        <v>0</v>
      </c>
      <c r="AR156" s="140" t="s">
        <v>83</v>
      </c>
      <c r="AT156" s="147" t="s">
        <v>74</v>
      </c>
      <c r="AU156" s="147" t="s">
        <v>83</v>
      </c>
      <c r="AY156" s="140" t="s">
        <v>148</v>
      </c>
      <c r="BK156" s="148">
        <f>SUM(BK157:BK165)</f>
        <v>0</v>
      </c>
    </row>
    <row r="157" spans="2:65" s="1" customFormat="1" ht="24.2" customHeight="1">
      <c r="B157" s="30"/>
      <c r="C157" s="151" t="s">
        <v>190</v>
      </c>
      <c r="D157" s="151" t="s">
        <v>152</v>
      </c>
      <c r="E157" s="152" t="s">
        <v>191</v>
      </c>
      <c r="F157" s="153" t="s">
        <v>192</v>
      </c>
      <c r="G157" s="154" t="s">
        <v>193</v>
      </c>
      <c r="H157" s="155">
        <v>0.02</v>
      </c>
      <c r="I157" s="156"/>
      <c r="J157" s="157">
        <f>ROUND(I157*H157,2)</f>
        <v>0</v>
      </c>
      <c r="K157" s="158"/>
      <c r="L157" s="30"/>
      <c r="M157" s="159" t="s">
        <v>1</v>
      </c>
      <c r="N157" s="124" t="s">
        <v>40</v>
      </c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AR157" s="162" t="s">
        <v>156</v>
      </c>
      <c r="AT157" s="162" t="s">
        <v>152</v>
      </c>
      <c r="AU157" s="162" t="s">
        <v>85</v>
      </c>
      <c r="AY157" s="14" t="s">
        <v>148</v>
      </c>
      <c r="BE157" s="90">
        <f>IF(N157="základní",J157,0)</f>
        <v>0</v>
      </c>
      <c r="BF157" s="90">
        <f>IF(N157="snížená",J157,0)</f>
        <v>0</v>
      </c>
      <c r="BG157" s="90">
        <f>IF(N157="zákl. přenesená",J157,0)</f>
        <v>0</v>
      </c>
      <c r="BH157" s="90">
        <f>IF(N157="sníž. přenesená",J157,0)</f>
        <v>0</v>
      </c>
      <c r="BI157" s="90">
        <f>IF(N157="nulová",J157,0)</f>
        <v>0</v>
      </c>
      <c r="BJ157" s="14" t="s">
        <v>83</v>
      </c>
      <c r="BK157" s="90">
        <f>ROUND(I157*H157,2)</f>
        <v>0</v>
      </c>
      <c r="BL157" s="14" t="s">
        <v>156</v>
      </c>
      <c r="BM157" s="162" t="s">
        <v>194</v>
      </c>
    </row>
    <row r="158" spans="2:47" s="1" customFormat="1" ht="19.5">
      <c r="B158" s="30"/>
      <c r="D158" s="163" t="s">
        <v>158</v>
      </c>
      <c r="F158" s="164" t="s">
        <v>195</v>
      </c>
      <c r="I158" s="126"/>
      <c r="L158" s="30"/>
      <c r="M158" s="165"/>
      <c r="T158" s="52"/>
      <c r="AT158" s="14" t="s">
        <v>158</v>
      </c>
      <c r="AU158" s="14" t="s">
        <v>85</v>
      </c>
    </row>
    <row r="159" spans="2:65" s="1" customFormat="1" ht="24.2" customHeight="1">
      <c r="B159" s="30"/>
      <c r="C159" s="151" t="s">
        <v>196</v>
      </c>
      <c r="D159" s="151" t="s">
        <v>152</v>
      </c>
      <c r="E159" s="152" t="s">
        <v>197</v>
      </c>
      <c r="F159" s="153" t="s">
        <v>198</v>
      </c>
      <c r="G159" s="154" t="s">
        <v>193</v>
      </c>
      <c r="H159" s="155">
        <v>0.02</v>
      </c>
      <c r="I159" s="156"/>
      <c r="J159" s="157">
        <f>ROUND(I159*H159,2)</f>
        <v>0</v>
      </c>
      <c r="K159" s="158"/>
      <c r="L159" s="30"/>
      <c r="M159" s="159" t="s">
        <v>1</v>
      </c>
      <c r="N159" s="124" t="s">
        <v>40</v>
      </c>
      <c r="P159" s="160">
        <f>O159*H159</f>
        <v>0</v>
      </c>
      <c r="Q159" s="160">
        <v>0</v>
      </c>
      <c r="R159" s="160">
        <f>Q159*H159</f>
        <v>0</v>
      </c>
      <c r="S159" s="160">
        <v>0</v>
      </c>
      <c r="T159" s="161">
        <f>S159*H159</f>
        <v>0</v>
      </c>
      <c r="AR159" s="162" t="s">
        <v>156</v>
      </c>
      <c r="AT159" s="162" t="s">
        <v>152</v>
      </c>
      <c r="AU159" s="162" t="s">
        <v>85</v>
      </c>
      <c r="AY159" s="14" t="s">
        <v>148</v>
      </c>
      <c r="BE159" s="90">
        <f>IF(N159="základní",J159,0)</f>
        <v>0</v>
      </c>
      <c r="BF159" s="90">
        <f>IF(N159="snížená",J159,0)</f>
        <v>0</v>
      </c>
      <c r="BG159" s="90">
        <f>IF(N159="zákl. přenesená",J159,0)</f>
        <v>0</v>
      </c>
      <c r="BH159" s="90">
        <f>IF(N159="sníž. přenesená",J159,0)</f>
        <v>0</v>
      </c>
      <c r="BI159" s="90">
        <f>IF(N159="nulová",J159,0)</f>
        <v>0</v>
      </c>
      <c r="BJ159" s="14" t="s">
        <v>83</v>
      </c>
      <c r="BK159" s="90">
        <f>ROUND(I159*H159,2)</f>
        <v>0</v>
      </c>
      <c r="BL159" s="14" t="s">
        <v>156</v>
      </c>
      <c r="BM159" s="162" t="s">
        <v>199</v>
      </c>
    </row>
    <row r="160" spans="2:47" s="1" customFormat="1" ht="19.5">
      <c r="B160" s="30"/>
      <c r="D160" s="163" t="s">
        <v>158</v>
      </c>
      <c r="F160" s="164" t="s">
        <v>200</v>
      </c>
      <c r="I160" s="126"/>
      <c r="L160" s="30"/>
      <c r="M160" s="165"/>
      <c r="T160" s="52"/>
      <c r="AT160" s="14" t="s">
        <v>158</v>
      </c>
      <c r="AU160" s="14" t="s">
        <v>85</v>
      </c>
    </row>
    <row r="161" spans="2:65" s="1" customFormat="1" ht="24.2" customHeight="1">
      <c r="B161" s="30"/>
      <c r="C161" s="151" t="s">
        <v>201</v>
      </c>
      <c r="D161" s="151" t="s">
        <v>152</v>
      </c>
      <c r="E161" s="152" t="s">
        <v>202</v>
      </c>
      <c r="F161" s="153" t="s">
        <v>203</v>
      </c>
      <c r="G161" s="154" t="s">
        <v>193</v>
      </c>
      <c r="H161" s="155">
        <v>90</v>
      </c>
      <c r="I161" s="156"/>
      <c r="J161" s="157">
        <f>ROUND(I161*H161,2)</f>
        <v>0</v>
      </c>
      <c r="K161" s="158"/>
      <c r="L161" s="30"/>
      <c r="M161" s="159" t="s">
        <v>1</v>
      </c>
      <c r="N161" s="124" t="s">
        <v>40</v>
      </c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AR161" s="162" t="s">
        <v>156</v>
      </c>
      <c r="AT161" s="162" t="s">
        <v>152</v>
      </c>
      <c r="AU161" s="162" t="s">
        <v>85</v>
      </c>
      <c r="AY161" s="14" t="s">
        <v>148</v>
      </c>
      <c r="BE161" s="90">
        <f>IF(N161="základní",J161,0)</f>
        <v>0</v>
      </c>
      <c r="BF161" s="90">
        <f>IF(N161="snížená",J161,0)</f>
        <v>0</v>
      </c>
      <c r="BG161" s="90">
        <f>IF(N161="zákl. přenesená",J161,0)</f>
        <v>0</v>
      </c>
      <c r="BH161" s="90">
        <f>IF(N161="sníž. přenesená",J161,0)</f>
        <v>0</v>
      </c>
      <c r="BI161" s="90">
        <f>IF(N161="nulová",J161,0)</f>
        <v>0</v>
      </c>
      <c r="BJ161" s="14" t="s">
        <v>83</v>
      </c>
      <c r="BK161" s="90">
        <f>ROUND(I161*H161,2)</f>
        <v>0</v>
      </c>
      <c r="BL161" s="14" t="s">
        <v>156</v>
      </c>
      <c r="BM161" s="162" t="s">
        <v>204</v>
      </c>
    </row>
    <row r="162" spans="2:47" s="1" customFormat="1" ht="29.25">
      <c r="B162" s="30"/>
      <c r="D162" s="163" t="s">
        <v>158</v>
      </c>
      <c r="F162" s="164" t="s">
        <v>205</v>
      </c>
      <c r="I162" s="126"/>
      <c r="L162" s="30"/>
      <c r="M162" s="165"/>
      <c r="T162" s="52"/>
      <c r="AT162" s="14" t="s">
        <v>158</v>
      </c>
      <c r="AU162" s="14" t="s">
        <v>85</v>
      </c>
    </row>
    <row r="163" spans="2:51" s="12" customFormat="1" ht="12">
      <c r="B163" s="166"/>
      <c r="D163" s="163" t="s">
        <v>206</v>
      </c>
      <c r="F163" s="167" t="s">
        <v>207</v>
      </c>
      <c r="H163" s="168">
        <v>90</v>
      </c>
      <c r="I163" s="169"/>
      <c r="L163" s="166"/>
      <c r="M163" s="170"/>
      <c r="T163" s="171"/>
      <c r="AT163" s="172" t="s">
        <v>206</v>
      </c>
      <c r="AU163" s="172" t="s">
        <v>85</v>
      </c>
      <c r="AV163" s="12" t="s">
        <v>85</v>
      </c>
      <c r="AW163" s="12" t="s">
        <v>4</v>
      </c>
      <c r="AX163" s="12" t="s">
        <v>83</v>
      </c>
      <c r="AY163" s="172" t="s">
        <v>148</v>
      </c>
    </row>
    <row r="164" spans="2:65" s="1" customFormat="1" ht="49.15" customHeight="1">
      <c r="B164" s="30"/>
      <c r="C164" s="151" t="s">
        <v>208</v>
      </c>
      <c r="D164" s="151" t="s">
        <v>152</v>
      </c>
      <c r="E164" s="152" t="s">
        <v>209</v>
      </c>
      <c r="F164" s="153" t="s">
        <v>210</v>
      </c>
      <c r="G164" s="154" t="s">
        <v>193</v>
      </c>
      <c r="H164" s="155">
        <v>0.02</v>
      </c>
      <c r="I164" s="156"/>
      <c r="J164" s="157">
        <f>ROUND(I164*H164,2)</f>
        <v>0</v>
      </c>
      <c r="K164" s="158"/>
      <c r="L164" s="30"/>
      <c r="M164" s="159" t="s">
        <v>1</v>
      </c>
      <c r="N164" s="124" t="s">
        <v>40</v>
      </c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AR164" s="162" t="s">
        <v>156</v>
      </c>
      <c r="AT164" s="162" t="s">
        <v>152</v>
      </c>
      <c r="AU164" s="162" t="s">
        <v>85</v>
      </c>
      <c r="AY164" s="14" t="s">
        <v>148</v>
      </c>
      <c r="BE164" s="90">
        <f>IF(N164="základní",J164,0)</f>
        <v>0</v>
      </c>
      <c r="BF164" s="90">
        <f>IF(N164="snížená",J164,0)</f>
        <v>0</v>
      </c>
      <c r="BG164" s="90">
        <f>IF(N164="zákl. přenesená",J164,0)</f>
        <v>0</v>
      </c>
      <c r="BH164" s="90">
        <f>IF(N164="sníž. přenesená",J164,0)</f>
        <v>0</v>
      </c>
      <c r="BI164" s="90">
        <f>IF(N164="nulová",J164,0)</f>
        <v>0</v>
      </c>
      <c r="BJ164" s="14" t="s">
        <v>83</v>
      </c>
      <c r="BK164" s="90">
        <f>ROUND(I164*H164,2)</f>
        <v>0</v>
      </c>
      <c r="BL164" s="14" t="s">
        <v>156</v>
      </c>
      <c r="BM164" s="162" t="s">
        <v>211</v>
      </c>
    </row>
    <row r="165" spans="2:47" s="1" customFormat="1" ht="29.25">
      <c r="B165" s="30"/>
      <c r="D165" s="163" t="s">
        <v>158</v>
      </c>
      <c r="F165" s="164" t="s">
        <v>212</v>
      </c>
      <c r="I165" s="126"/>
      <c r="L165" s="30"/>
      <c r="M165" s="165"/>
      <c r="T165" s="52"/>
      <c r="AT165" s="14" t="s">
        <v>158</v>
      </c>
      <c r="AU165" s="14" t="s">
        <v>85</v>
      </c>
    </row>
    <row r="166" spans="2:63" s="11" customFormat="1" ht="25.9" customHeight="1">
      <c r="B166" s="139"/>
      <c r="D166" s="140" t="s">
        <v>74</v>
      </c>
      <c r="E166" s="141" t="s">
        <v>213</v>
      </c>
      <c r="F166" s="141" t="s">
        <v>214</v>
      </c>
      <c r="I166" s="142"/>
      <c r="J166" s="143">
        <f>BK166</f>
        <v>0</v>
      </c>
      <c r="L166" s="139"/>
      <c r="M166" s="144"/>
      <c r="P166" s="145">
        <f>P167+P382+P467+P472</f>
        <v>0</v>
      </c>
      <c r="R166" s="145">
        <f>R167+R382+R467+R472</f>
        <v>0.11972999999999999</v>
      </c>
      <c r="T166" s="146">
        <f>T167+T382+T467+T472</f>
        <v>0.019799999999999998</v>
      </c>
      <c r="AR166" s="140" t="s">
        <v>85</v>
      </c>
      <c r="AT166" s="147" t="s">
        <v>74</v>
      </c>
      <c r="AU166" s="147" t="s">
        <v>75</v>
      </c>
      <c r="AY166" s="140" t="s">
        <v>148</v>
      </c>
      <c r="BK166" s="148">
        <f>BK167+BK382+BK467+BK472</f>
        <v>0</v>
      </c>
    </row>
    <row r="167" spans="2:63" s="11" customFormat="1" ht="22.9" customHeight="1">
      <c r="B167" s="139"/>
      <c r="D167" s="140" t="s">
        <v>74</v>
      </c>
      <c r="E167" s="149" t="s">
        <v>215</v>
      </c>
      <c r="F167" s="149" t="s">
        <v>216</v>
      </c>
      <c r="I167" s="142"/>
      <c r="J167" s="150">
        <f>BK167</f>
        <v>0</v>
      </c>
      <c r="L167" s="139"/>
      <c r="M167" s="144"/>
      <c r="P167" s="145">
        <f>P168+P311+P342</f>
        <v>0</v>
      </c>
      <c r="R167" s="145">
        <f>R168+R311+R342</f>
        <v>0.10092999999999999</v>
      </c>
      <c r="T167" s="146">
        <f>T168+T311+T342</f>
        <v>0.0122</v>
      </c>
      <c r="AR167" s="140" t="s">
        <v>85</v>
      </c>
      <c r="AT167" s="147" t="s">
        <v>74</v>
      </c>
      <c r="AU167" s="147" t="s">
        <v>83</v>
      </c>
      <c r="AY167" s="140" t="s">
        <v>148</v>
      </c>
      <c r="BK167" s="148">
        <f>BK168+BK311+BK342</f>
        <v>0</v>
      </c>
    </row>
    <row r="168" spans="2:63" s="11" customFormat="1" ht="20.85" customHeight="1">
      <c r="B168" s="139"/>
      <c r="D168" s="140" t="s">
        <v>74</v>
      </c>
      <c r="E168" s="149" t="s">
        <v>217</v>
      </c>
      <c r="F168" s="149" t="s">
        <v>218</v>
      </c>
      <c r="I168" s="142"/>
      <c r="J168" s="150">
        <f>BK168</f>
        <v>0</v>
      </c>
      <c r="L168" s="139"/>
      <c r="M168" s="144"/>
      <c r="P168" s="145">
        <f>SUM(P169:P310)</f>
        <v>0</v>
      </c>
      <c r="R168" s="145">
        <f>SUM(R169:R310)</f>
        <v>0.051089999999999997</v>
      </c>
      <c r="T168" s="146">
        <f>SUM(T169:T310)</f>
        <v>0.0002</v>
      </c>
      <c r="AR168" s="140" t="s">
        <v>85</v>
      </c>
      <c r="AT168" s="147" t="s">
        <v>74</v>
      </c>
      <c r="AU168" s="147" t="s">
        <v>85</v>
      </c>
      <c r="AY168" s="140" t="s">
        <v>148</v>
      </c>
      <c r="BK168" s="148">
        <f>SUM(BK169:BK310)</f>
        <v>0</v>
      </c>
    </row>
    <row r="169" spans="2:65" s="1" customFormat="1" ht="24.2" customHeight="1">
      <c r="B169" s="30"/>
      <c r="C169" s="151" t="s">
        <v>219</v>
      </c>
      <c r="D169" s="151" t="s">
        <v>152</v>
      </c>
      <c r="E169" s="152" t="s">
        <v>220</v>
      </c>
      <c r="F169" s="153" t="s">
        <v>221</v>
      </c>
      <c r="G169" s="154" t="s">
        <v>170</v>
      </c>
      <c r="H169" s="155">
        <v>1</v>
      </c>
      <c r="I169" s="156"/>
      <c r="J169" s="157">
        <f>ROUND(I169*H169,2)</f>
        <v>0</v>
      </c>
      <c r="K169" s="158"/>
      <c r="L169" s="30"/>
      <c r="M169" s="159" t="s">
        <v>1</v>
      </c>
      <c r="N169" s="124" t="s">
        <v>40</v>
      </c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AR169" s="162" t="s">
        <v>222</v>
      </c>
      <c r="AT169" s="162" t="s">
        <v>152</v>
      </c>
      <c r="AU169" s="162" t="s">
        <v>149</v>
      </c>
      <c r="AY169" s="14" t="s">
        <v>148</v>
      </c>
      <c r="BE169" s="90">
        <f>IF(N169="základní",J169,0)</f>
        <v>0</v>
      </c>
      <c r="BF169" s="90">
        <f>IF(N169="snížená",J169,0)</f>
        <v>0</v>
      </c>
      <c r="BG169" s="90">
        <f>IF(N169="zákl. přenesená",J169,0)</f>
        <v>0</v>
      </c>
      <c r="BH169" s="90">
        <f>IF(N169="sníž. přenesená",J169,0)</f>
        <v>0</v>
      </c>
      <c r="BI169" s="90">
        <f>IF(N169="nulová",J169,0)</f>
        <v>0</v>
      </c>
      <c r="BJ169" s="14" t="s">
        <v>83</v>
      </c>
      <c r="BK169" s="90">
        <f>ROUND(I169*H169,2)</f>
        <v>0</v>
      </c>
      <c r="BL169" s="14" t="s">
        <v>222</v>
      </c>
      <c r="BM169" s="162" t="s">
        <v>223</v>
      </c>
    </row>
    <row r="170" spans="2:47" s="1" customFormat="1" ht="19.5">
      <c r="B170" s="30"/>
      <c r="D170" s="163" t="s">
        <v>158</v>
      </c>
      <c r="F170" s="164" t="s">
        <v>224</v>
      </c>
      <c r="I170" s="126"/>
      <c r="L170" s="30"/>
      <c r="M170" s="165"/>
      <c r="T170" s="52"/>
      <c r="AT170" s="14" t="s">
        <v>158</v>
      </c>
      <c r="AU170" s="14" t="s">
        <v>149</v>
      </c>
    </row>
    <row r="171" spans="2:65" s="1" customFormat="1" ht="16.5" customHeight="1">
      <c r="B171" s="30"/>
      <c r="C171" s="173" t="s">
        <v>225</v>
      </c>
      <c r="D171" s="173" t="s">
        <v>226</v>
      </c>
      <c r="E171" s="174" t="s">
        <v>227</v>
      </c>
      <c r="F171" s="175" t="s">
        <v>228</v>
      </c>
      <c r="G171" s="176" t="s">
        <v>170</v>
      </c>
      <c r="H171" s="177">
        <v>1</v>
      </c>
      <c r="I171" s="178"/>
      <c r="J171" s="179">
        <f>ROUND(I171*H171,2)</f>
        <v>0</v>
      </c>
      <c r="K171" s="180"/>
      <c r="L171" s="181"/>
      <c r="M171" s="182" t="s">
        <v>1</v>
      </c>
      <c r="N171" s="183" t="s">
        <v>40</v>
      </c>
      <c r="P171" s="160">
        <f>O171*H171</f>
        <v>0</v>
      </c>
      <c r="Q171" s="160">
        <v>0.00023</v>
      </c>
      <c r="R171" s="160">
        <f>Q171*H171</f>
        <v>0.00023</v>
      </c>
      <c r="S171" s="160">
        <v>0</v>
      </c>
      <c r="T171" s="161">
        <f>S171*H171</f>
        <v>0</v>
      </c>
      <c r="AR171" s="162" t="s">
        <v>229</v>
      </c>
      <c r="AT171" s="162" t="s">
        <v>226</v>
      </c>
      <c r="AU171" s="162" t="s">
        <v>149</v>
      </c>
      <c r="AY171" s="14" t="s">
        <v>148</v>
      </c>
      <c r="BE171" s="90">
        <f>IF(N171="základní",J171,0)</f>
        <v>0</v>
      </c>
      <c r="BF171" s="90">
        <f>IF(N171="snížená",J171,0)</f>
        <v>0</v>
      </c>
      <c r="BG171" s="90">
        <f>IF(N171="zákl. přenesená",J171,0)</f>
        <v>0</v>
      </c>
      <c r="BH171" s="90">
        <f>IF(N171="sníž. přenesená",J171,0)</f>
        <v>0</v>
      </c>
      <c r="BI171" s="90">
        <f>IF(N171="nulová",J171,0)</f>
        <v>0</v>
      </c>
      <c r="BJ171" s="14" t="s">
        <v>83</v>
      </c>
      <c r="BK171" s="90">
        <f>ROUND(I171*H171,2)</f>
        <v>0</v>
      </c>
      <c r="BL171" s="14" t="s">
        <v>222</v>
      </c>
      <c r="BM171" s="162" t="s">
        <v>230</v>
      </c>
    </row>
    <row r="172" spans="2:47" s="1" customFormat="1" ht="12">
      <c r="B172" s="30"/>
      <c r="D172" s="163" t="s">
        <v>158</v>
      </c>
      <c r="F172" s="164" t="s">
        <v>228</v>
      </c>
      <c r="I172" s="126"/>
      <c r="L172" s="30"/>
      <c r="M172" s="165"/>
      <c r="T172" s="52"/>
      <c r="AT172" s="14" t="s">
        <v>158</v>
      </c>
      <c r="AU172" s="14" t="s">
        <v>149</v>
      </c>
    </row>
    <row r="173" spans="2:65" s="1" customFormat="1" ht="24.2" customHeight="1">
      <c r="B173" s="30"/>
      <c r="C173" s="151" t="s">
        <v>231</v>
      </c>
      <c r="D173" s="151" t="s">
        <v>152</v>
      </c>
      <c r="E173" s="152" t="s">
        <v>232</v>
      </c>
      <c r="F173" s="153" t="s">
        <v>233</v>
      </c>
      <c r="G173" s="154" t="s">
        <v>170</v>
      </c>
      <c r="H173" s="155">
        <v>1</v>
      </c>
      <c r="I173" s="156"/>
      <c r="J173" s="157">
        <f>ROUND(I173*H173,2)</f>
        <v>0</v>
      </c>
      <c r="K173" s="158"/>
      <c r="L173" s="30"/>
      <c r="M173" s="159" t="s">
        <v>1</v>
      </c>
      <c r="N173" s="124" t="s">
        <v>40</v>
      </c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62" t="s">
        <v>222</v>
      </c>
      <c r="AT173" s="162" t="s">
        <v>152</v>
      </c>
      <c r="AU173" s="162" t="s">
        <v>149</v>
      </c>
      <c r="AY173" s="14" t="s">
        <v>148</v>
      </c>
      <c r="BE173" s="90">
        <f>IF(N173="základní",J173,0)</f>
        <v>0</v>
      </c>
      <c r="BF173" s="90">
        <f>IF(N173="snížená",J173,0)</f>
        <v>0</v>
      </c>
      <c r="BG173" s="90">
        <f>IF(N173="zákl. přenesená",J173,0)</f>
        <v>0</v>
      </c>
      <c r="BH173" s="90">
        <f>IF(N173="sníž. přenesená",J173,0)</f>
        <v>0</v>
      </c>
      <c r="BI173" s="90">
        <f>IF(N173="nulová",J173,0)</f>
        <v>0</v>
      </c>
      <c r="BJ173" s="14" t="s">
        <v>83</v>
      </c>
      <c r="BK173" s="90">
        <f>ROUND(I173*H173,2)</f>
        <v>0</v>
      </c>
      <c r="BL173" s="14" t="s">
        <v>222</v>
      </c>
      <c r="BM173" s="162" t="s">
        <v>234</v>
      </c>
    </row>
    <row r="174" spans="2:47" s="1" customFormat="1" ht="19.5">
      <c r="B174" s="30"/>
      <c r="D174" s="163" t="s">
        <v>158</v>
      </c>
      <c r="F174" s="164" t="s">
        <v>235</v>
      </c>
      <c r="I174" s="126"/>
      <c r="L174" s="30"/>
      <c r="M174" s="165"/>
      <c r="T174" s="52"/>
      <c r="AT174" s="14" t="s">
        <v>158</v>
      </c>
      <c r="AU174" s="14" t="s">
        <v>149</v>
      </c>
    </row>
    <row r="175" spans="2:65" s="1" customFormat="1" ht="24.2" customHeight="1">
      <c r="B175" s="30"/>
      <c r="C175" s="173" t="s">
        <v>954</v>
      </c>
      <c r="D175" s="173" t="s">
        <v>226</v>
      </c>
      <c r="E175" s="174" t="s">
        <v>955</v>
      </c>
      <c r="F175" s="175" t="s">
        <v>956</v>
      </c>
      <c r="G175" s="176" t="s">
        <v>170</v>
      </c>
      <c r="H175" s="177">
        <v>1</v>
      </c>
      <c r="I175" s="178"/>
      <c r="J175" s="179">
        <f>ROUND(I175*H175,2)</f>
        <v>0</v>
      </c>
      <c r="K175" s="180"/>
      <c r="L175" s="181"/>
      <c r="M175" s="182" t="s">
        <v>1</v>
      </c>
      <c r="N175" s="183" t="s">
        <v>40</v>
      </c>
      <c r="P175" s="160">
        <f>O175*H175</f>
        <v>0</v>
      </c>
      <c r="Q175" s="160">
        <v>0.00503</v>
      </c>
      <c r="R175" s="160">
        <f>Q175*H175</f>
        <v>0.00503</v>
      </c>
      <c r="S175" s="160">
        <v>0</v>
      </c>
      <c r="T175" s="161">
        <f>S175*H175</f>
        <v>0</v>
      </c>
      <c r="AR175" s="162" t="s">
        <v>229</v>
      </c>
      <c r="AT175" s="162" t="s">
        <v>226</v>
      </c>
      <c r="AU175" s="162" t="s">
        <v>149</v>
      </c>
      <c r="AY175" s="14" t="s">
        <v>148</v>
      </c>
      <c r="BE175" s="90">
        <f>IF(N175="základní",J175,0)</f>
        <v>0</v>
      </c>
      <c r="BF175" s="90">
        <f>IF(N175="snížená",J175,0)</f>
        <v>0</v>
      </c>
      <c r="BG175" s="90">
        <f>IF(N175="zákl. přenesená",J175,0)</f>
        <v>0</v>
      </c>
      <c r="BH175" s="90">
        <f>IF(N175="sníž. přenesená",J175,0)</f>
        <v>0</v>
      </c>
      <c r="BI175" s="90">
        <f>IF(N175="nulová",J175,0)</f>
        <v>0</v>
      </c>
      <c r="BJ175" s="14" t="s">
        <v>83</v>
      </c>
      <c r="BK175" s="90">
        <f>ROUND(I175*H175,2)</f>
        <v>0</v>
      </c>
      <c r="BL175" s="14" t="s">
        <v>222</v>
      </c>
      <c r="BM175" s="162" t="s">
        <v>957</v>
      </c>
    </row>
    <row r="176" spans="2:47" s="1" customFormat="1" ht="19.5">
      <c r="B176" s="30"/>
      <c r="D176" s="163" t="s">
        <v>158</v>
      </c>
      <c r="F176" s="164" t="s">
        <v>956</v>
      </c>
      <c r="I176" s="126"/>
      <c r="L176" s="30"/>
      <c r="M176" s="165"/>
      <c r="T176" s="52"/>
      <c r="AT176" s="14" t="s">
        <v>158</v>
      </c>
      <c r="AU176" s="14" t="s">
        <v>149</v>
      </c>
    </row>
    <row r="177" spans="2:65" s="1" customFormat="1" ht="24.2" customHeight="1">
      <c r="B177" s="30"/>
      <c r="C177" s="173" t="s">
        <v>240</v>
      </c>
      <c r="D177" s="173" t="s">
        <v>226</v>
      </c>
      <c r="E177" s="174" t="s">
        <v>241</v>
      </c>
      <c r="F177" s="175" t="s">
        <v>242</v>
      </c>
      <c r="G177" s="176" t="s">
        <v>170</v>
      </c>
      <c r="H177" s="177">
        <v>1</v>
      </c>
      <c r="I177" s="178"/>
      <c r="J177" s="179">
        <f>ROUND(I177*H177,2)</f>
        <v>0</v>
      </c>
      <c r="K177" s="180"/>
      <c r="L177" s="181"/>
      <c r="M177" s="182" t="s">
        <v>1</v>
      </c>
      <c r="N177" s="183" t="s">
        <v>40</v>
      </c>
      <c r="P177" s="160">
        <f>O177*H177</f>
        <v>0</v>
      </c>
      <c r="Q177" s="160">
        <v>0.00503</v>
      </c>
      <c r="R177" s="160">
        <f>Q177*H177</f>
        <v>0.00503</v>
      </c>
      <c r="S177" s="160">
        <v>0</v>
      </c>
      <c r="T177" s="161">
        <f>S177*H177</f>
        <v>0</v>
      </c>
      <c r="AR177" s="162" t="s">
        <v>229</v>
      </c>
      <c r="AT177" s="162" t="s">
        <v>226</v>
      </c>
      <c r="AU177" s="162" t="s">
        <v>149</v>
      </c>
      <c r="AY177" s="14" t="s">
        <v>148</v>
      </c>
      <c r="BE177" s="90">
        <f>IF(N177="základní",J177,0)</f>
        <v>0</v>
      </c>
      <c r="BF177" s="90">
        <f>IF(N177="snížená",J177,0)</f>
        <v>0</v>
      </c>
      <c r="BG177" s="90">
        <f>IF(N177="zákl. přenesená",J177,0)</f>
        <v>0</v>
      </c>
      <c r="BH177" s="90">
        <f>IF(N177="sníž. přenesená",J177,0)</f>
        <v>0</v>
      </c>
      <c r="BI177" s="90">
        <f>IF(N177="nulová",J177,0)</f>
        <v>0</v>
      </c>
      <c r="BJ177" s="14" t="s">
        <v>83</v>
      </c>
      <c r="BK177" s="90">
        <f>ROUND(I177*H177,2)</f>
        <v>0</v>
      </c>
      <c r="BL177" s="14" t="s">
        <v>222</v>
      </c>
      <c r="BM177" s="162" t="s">
        <v>243</v>
      </c>
    </row>
    <row r="178" spans="2:47" s="1" customFormat="1" ht="19.5">
      <c r="B178" s="30"/>
      <c r="D178" s="163" t="s">
        <v>158</v>
      </c>
      <c r="F178" s="164" t="s">
        <v>242</v>
      </c>
      <c r="I178" s="126"/>
      <c r="L178" s="30"/>
      <c r="M178" s="165"/>
      <c r="T178" s="52"/>
      <c r="AT178" s="14" t="s">
        <v>158</v>
      </c>
      <c r="AU178" s="14" t="s">
        <v>149</v>
      </c>
    </row>
    <row r="179" spans="2:65" s="1" customFormat="1" ht="33" customHeight="1">
      <c r="B179" s="30"/>
      <c r="C179" s="151" t="s">
        <v>244</v>
      </c>
      <c r="D179" s="151" t="s">
        <v>152</v>
      </c>
      <c r="E179" s="152" t="s">
        <v>245</v>
      </c>
      <c r="F179" s="153" t="s">
        <v>246</v>
      </c>
      <c r="G179" s="154" t="s">
        <v>170</v>
      </c>
      <c r="H179" s="155">
        <v>7</v>
      </c>
      <c r="I179" s="156"/>
      <c r="J179" s="157">
        <f>ROUND(I179*H179,2)</f>
        <v>0</v>
      </c>
      <c r="K179" s="158"/>
      <c r="L179" s="30"/>
      <c r="M179" s="159" t="s">
        <v>1</v>
      </c>
      <c r="N179" s="124" t="s">
        <v>40</v>
      </c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162" t="s">
        <v>222</v>
      </c>
      <c r="AT179" s="162" t="s">
        <v>152</v>
      </c>
      <c r="AU179" s="162" t="s">
        <v>149</v>
      </c>
      <c r="AY179" s="14" t="s">
        <v>148</v>
      </c>
      <c r="BE179" s="90">
        <f>IF(N179="základní",J179,0)</f>
        <v>0</v>
      </c>
      <c r="BF179" s="90">
        <f>IF(N179="snížená",J179,0)</f>
        <v>0</v>
      </c>
      <c r="BG179" s="90">
        <f>IF(N179="zákl. přenesená",J179,0)</f>
        <v>0</v>
      </c>
      <c r="BH179" s="90">
        <f>IF(N179="sníž. přenesená",J179,0)</f>
        <v>0</v>
      </c>
      <c r="BI179" s="90">
        <f>IF(N179="nulová",J179,0)</f>
        <v>0</v>
      </c>
      <c r="BJ179" s="14" t="s">
        <v>83</v>
      </c>
      <c r="BK179" s="90">
        <f>ROUND(I179*H179,2)</f>
        <v>0</v>
      </c>
      <c r="BL179" s="14" t="s">
        <v>222</v>
      </c>
      <c r="BM179" s="162" t="s">
        <v>247</v>
      </c>
    </row>
    <row r="180" spans="2:47" s="1" customFormat="1" ht="19.5">
      <c r="B180" s="30"/>
      <c r="D180" s="163" t="s">
        <v>158</v>
      </c>
      <c r="F180" s="164" t="s">
        <v>246</v>
      </c>
      <c r="I180" s="126"/>
      <c r="L180" s="30"/>
      <c r="M180" s="165"/>
      <c r="T180" s="52"/>
      <c r="AT180" s="14" t="s">
        <v>158</v>
      </c>
      <c r="AU180" s="14" t="s">
        <v>149</v>
      </c>
    </row>
    <row r="181" spans="2:65" s="1" customFormat="1" ht="24.2" customHeight="1">
      <c r="B181" s="30"/>
      <c r="C181" s="173" t="s">
        <v>248</v>
      </c>
      <c r="D181" s="173" t="s">
        <v>226</v>
      </c>
      <c r="E181" s="174" t="s">
        <v>249</v>
      </c>
      <c r="F181" s="175" t="s">
        <v>250</v>
      </c>
      <c r="G181" s="176" t="s">
        <v>170</v>
      </c>
      <c r="H181" s="177">
        <v>7</v>
      </c>
      <c r="I181" s="178"/>
      <c r="J181" s="179">
        <f>ROUND(I181*H181,2)</f>
        <v>0</v>
      </c>
      <c r="K181" s="180"/>
      <c r="L181" s="181"/>
      <c r="M181" s="182" t="s">
        <v>1</v>
      </c>
      <c r="N181" s="183" t="s">
        <v>40</v>
      </c>
      <c r="P181" s="160">
        <f>O181*H181</f>
        <v>0</v>
      </c>
      <c r="Q181" s="160">
        <v>0</v>
      </c>
      <c r="R181" s="160">
        <f>Q181*H181</f>
        <v>0</v>
      </c>
      <c r="S181" s="160">
        <v>0</v>
      </c>
      <c r="T181" s="161">
        <f>S181*H181</f>
        <v>0</v>
      </c>
      <c r="AR181" s="162" t="s">
        <v>229</v>
      </c>
      <c r="AT181" s="162" t="s">
        <v>226</v>
      </c>
      <c r="AU181" s="162" t="s">
        <v>149</v>
      </c>
      <c r="AY181" s="14" t="s">
        <v>148</v>
      </c>
      <c r="BE181" s="90">
        <f>IF(N181="základní",J181,0)</f>
        <v>0</v>
      </c>
      <c r="BF181" s="90">
        <f>IF(N181="snížená",J181,0)</f>
        <v>0</v>
      </c>
      <c r="BG181" s="90">
        <f>IF(N181="zákl. přenesená",J181,0)</f>
        <v>0</v>
      </c>
      <c r="BH181" s="90">
        <f>IF(N181="sníž. přenesená",J181,0)</f>
        <v>0</v>
      </c>
      <c r="BI181" s="90">
        <f>IF(N181="nulová",J181,0)</f>
        <v>0</v>
      </c>
      <c r="BJ181" s="14" t="s">
        <v>83</v>
      </c>
      <c r="BK181" s="90">
        <f>ROUND(I181*H181,2)</f>
        <v>0</v>
      </c>
      <c r="BL181" s="14" t="s">
        <v>222</v>
      </c>
      <c r="BM181" s="162" t="s">
        <v>251</v>
      </c>
    </row>
    <row r="182" spans="2:47" s="1" customFormat="1" ht="19.5">
      <c r="B182" s="30"/>
      <c r="D182" s="163" t="s">
        <v>158</v>
      </c>
      <c r="F182" s="164" t="s">
        <v>250</v>
      </c>
      <c r="I182" s="126"/>
      <c r="L182" s="30"/>
      <c r="M182" s="165"/>
      <c r="T182" s="52"/>
      <c r="AT182" s="14" t="s">
        <v>158</v>
      </c>
      <c r="AU182" s="14" t="s">
        <v>149</v>
      </c>
    </row>
    <row r="183" spans="2:65" s="1" customFormat="1" ht="24.2" customHeight="1">
      <c r="B183" s="30"/>
      <c r="C183" s="151" t="s">
        <v>252</v>
      </c>
      <c r="D183" s="151" t="s">
        <v>152</v>
      </c>
      <c r="E183" s="152" t="s">
        <v>253</v>
      </c>
      <c r="F183" s="153" t="s">
        <v>254</v>
      </c>
      <c r="G183" s="154" t="s">
        <v>170</v>
      </c>
      <c r="H183" s="155">
        <v>1</v>
      </c>
      <c r="I183" s="156"/>
      <c r="J183" s="157">
        <f>ROUND(I183*H183,2)</f>
        <v>0</v>
      </c>
      <c r="K183" s="158"/>
      <c r="L183" s="30"/>
      <c r="M183" s="159" t="s">
        <v>1</v>
      </c>
      <c r="N183" s="124" t="s">
        <v>40</v>
      </c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AR183" s="162" t="s">
        <v>222</v>
      </c>
      <c r="AT183" s="162" t="s">
        <v>152</v>
      </c>
      <c r="AU183" s="162" t="s">
        <v>149</v>
      </c>
      <c r="AY183" s="14" t="s">
        <v>148</v>
      </c>
      <c r="BE183" s="90">
        <f>IF(N183="základní",J183,0)</f>
        <v>0</v>
      </c>
      <c r="BF183" s="90">
        <f>IF(N183="snížená",J183,0)</f>
        <v>0</v>
      </c>
      <c r="BG183" s="90">
        <f>IF(N183="zákl. přenesená",J183,0)</f>
        <v>0</v>
      </c>
      <c r="BH183" s="90">
        <f>IF(N183="sníž. přenesená",J183,0)</f>
        <v>0</v>
      </c>
      <c r="BI183" s="90">
        <f>IF(N183="nulová",J183,0)</f>
        <v>0</v>
      </c>
      <c r="BJ183" s="14" t="s">
        <v>83</v>
      </c>
      <c r="BK183" s="90">
        <f>ROUND(I183*H183,2)</f>
        <v>0</v>
      </c>
      <c r="BL183" s="14" t="s">
        <v>222</v>
      </c>
      <c r="BM183" s="162" t="s">
        <v>255</v>
      </c>
    </row>
    <row r="184" spans="2:47" s="1" customFormat="1" ht="19.5">
      <c r="B184" s="30"/>
      <c r="D184" s="163" t="s">
        <v>158</v>
      </c>
      <c r="F184" s="164" t="s">
        <v>256</v>
      </c>
      <c r="I184" s="126"/>
      <c r="L184" s="30"/>
      <c r="M184" s="165"/>
      <c r="T184" s="52"/>
      <c r="AT184" s="14" t="s">
        <v>158</v>
      </c>
      <c r="AU184" s="14" t="s">
        <v>149</v>
      </c>
    </row>
    <row r="185" spans="2:65" s="1" customFormat="1" ht="37.9" customHeight="1">
      <c r="B185" s="30"/>
      <c r="C185" s="173" t="s">
        <v>958</v>
      </c>
      <c r="D185" s="173" t="s">
        <v>226</v>
      </c>
      <c r="E185" s="174" t="s">
        <v>959</v>
      </c>
      <c r="F185" s="175" t="s">
        <v>960</v>
      </c>
      <c r="G185" s="176" t="s">
        <v>170</v>
      </c>
      <c r="H185" s="177">
        <v>1</v>
      </c>
      <c r="I185" s="178"/>
      <c r="J185" s="179">
        <f>ROUND(I185*H185,2)</f>
        <v>0</v>
      </c>
      <c r="K185" s="180"/>
      <c r="L185" s="181"/>
      <c r="M185" s="182" t="s">
        <v>1</v>
      </c>
      <c r="N185" s="183" t="s">
        <v>40</v>
      </c>
      <c r="P185" s="160">
        <f>O185*H185</f>
        <v>0</v>
      </c>
      <c r="Q185" s="160">
        <v>0.0004</v>
      </c>
      <c r="R185" s="160">
        <f>Q185*H185</f>
        <v>0.0004</v>
      </c>
      <c r="S185" s="160">
        <v>0</v>
      </c>
      <c r="T185" s="161">
        <f>S185*H185</f>
        <v>0</v>
      </c>
      <c r="AR185" s="162" t="s">
        <v>229</v>
      </c>
      <c r="AT185" s="162" t="s">
        <v>226</v>
      </c>
      <c r="AU185" s="162" t="s">
        <v>149</v>
      </c>
      <c r="AY185" s="14" t="s">
        <v>148</v>
      </c>
      <c r="BE185" s="90">
        <f>IF(N185="základní",J185,0)</f>
        <v>0</v>
      </c>
      <c r="BF185" s="90">
        <f>IF(N185="snížená",J185,0)</f>
        <v>0</v>
      </c>
      <c r="BG185" s="90">
        <f>IF(N185="zákl. přenesená",J185,0)</f>
        <v>0</v>
      </c>
      <c r="BH185" s="90">
        <f>IF(N185="sníž. přenesená",J185,0)</f>
        <v>0</v>
      </c>
      <c r="BI185" s="90">
        <f>IF(N185="nulová",J185,0)</f>
        <v>0</v>
      </c>
      <c r="BJ185" s="14" t="s">
        <v>83</v>
      </c>
      <c r="BK185" s="90">
        <f>ROUND(I185*H185,2)</f>
        <v>0</v>
      </c>
      <c r="BL185" s="14" t="s">
        <v>222</v>
      </c>
      <c r="BM185" s="162" t="s">
        <v>961</v>
      </c>
    </row>
    <row r="186" spans="2:47" s="1" customFormat="1" ht="19.5">
      <c r="B186" s="30"/>
      <c r="D186" s="163" t="s">
        <v>158</v>
      </c>
      <c r="F186" s="164" t="s">
        <v>960</v>
      </c>
      <c r="I186" s="126"/>
      <c r="L186" s="30"/>
      <c r="M186" s="165"/>
      <c r="T186" s="52"/>
      <c r="AT186" s="14" t="s">
        <v>158</v>
      </c>
      <c r="AU186" s="14" t="s">
        <v>149</v>
      </c>
    </row>
    <row r="187" spans="2:65" s="1" customFormat="1" ht="33" customHeight="1">
      <c r="B187" s="30"/>
      <c r="C187" s="151" t="s">
        <v>261</v>
      </c>
      <c r="D187" s="151" t="s">
        <v>152</v>
      </c>
      <c r="E187" s="152" t="s">
        <v>262</v>
      </c>
      <c r="F187" s="153" t="s">
        <v>263</v>
      </c>
      <c r="G187" s="154" t="s">
        <v>170</v>
      </c>
      <c r="H187" s="155">
        <v>1</v>
      </c>
      <c r="I187" s="156"/>
      <c r="J187" s="157">
        <f>ROUND(I187*H187,2)</f>
        <v>0</v>
      </c>
      <c r="K187" s="158"/>
      <c r="L187" s="30"/>
      <c r="M187" s="159" t="s">
        <v>1</v>
      </c>
      <c r="N187" s="124" t="s">
        <v>40</v>
      </c>
      <c r="P187" s="160">
        <f>O187*H187</f>
        <v>0</v>
      </c>
      <c r="Q187" s="160">
        <v>0</v>
      </c>
      <c r="R187" s="160">
        <f>Q187*H187</f>
        <v>0</v>
      </c>
      <c r="S187" s="160">
        <v>0</v>
      </c>
      <c r="T187" s="161">
        <f>S187*H187</f>
        <v>0</v>
      </c>
      <c r="AR187" s="162" t="s">
        <v>222</v>
      </c>
      <c r="AT187" s="162" t="s">
        <v>152</v>
      </c>
      <c r="AU187" s="162" t="s">
        <v>149</v>
      </c>
      <c r="AY187" s="14" t="s">
        <v>148</v>
      </c>
      <c r="BE187" s="90">
        <f>IF(N187="základní",J187,0)</f>
        <v>0</v>
      </c>
      <c r="BF187" s="90">
        <f>IF(N187="snížená",J187,0)</f>
        <v>0</v>
      </c>
      <c r="BG187" s="90">
        <f>IF(N187="zákl. přenesená",J187,0)</f>
        <v>0</v>
      </c>
      <c r="BH187" s="90">
        <f>IF(N187="sníž. přenesená",J187,0)</f>
        <v>0</v>
      </c>
      <c r="BI187" s="90">
        <f>IF(N187="nulová",J187,0)</f>
        <v>0</v>
      </c>
      <c r="BJ187" s="14" t="s">
        <v>83</v>
      </c>
      <c r="BK187" s="90">
        <f>ROUND(I187*H187,2)</f>
        <v>0</v>
      </c>
      <c r="BL187" s="14" t="s">
        <v>222</v>
      </c>
      <c r="BM187" s="162" t="s">
        <v>264</v>
      </c>
    </row>
    <row r="188" spans="2:47" s="1" customFormat="1" ht="19.5">
      <c r="B188" s="30"/>
      <c r="D188" s="163" t="s">
        <v>158</v>
      </c>
      <c r="F188" s="164" t="s">
        <v>265</v>
      </c>
      <c r="I188" s="126"/>
      <c r="L188" s="30"/>
      <c r="M188" s="165"/>
      <c r="T188" s="52"/>
      <c r="AT188" s="14" t="s">
        <v>158</v>
      </c>
      <c r="AU188" s="14" t="s">
        <v>149</v>
      </c>
    </row>
    <row r="189" spans="2:65" s="1" customFormat="1" ht="24.2" customHeight="1">
      <c r="B189" s="30"/>
      <c r="C189" s="173" t="s">
        <v>266</v>
      </c>
      <c r="D189" s="173" t="s">
        <v>226</v>
      </c>
      <c r="E189" s="174" t="s">
        <v>267</v>
      </c>
      <c r="F189" s="175" t="s">
        <v>962</v>
      </c>
      <c r="G189" s="176" t="s">
        <v>170</v>
      </c>
      <c r="H189" s="177">
        <v>1</v>
      </c>
      <c r="I189" s="178"/>
      <c r="J189" s="179">
        <f>ROUND(I189*H189,2)</f>
        <v>0</v>
      </c>
      <c r="K189" s="180"/>
      <c r="L189" s="181"/>
      <c r="M189" s="182" t="s">
        <v>1</v>
      </c>
      <c r="N189" s="183" t="s">
        <v>40</v>
      </c>
      <c r="P189" s="160">
        <f>O189*H189</f>
        <v>0</v>
      </c>
      <c r="Q189" s="160">
        <v>0</v>
      </c>
      <c r="R189" s="160">
        <f>Q189*H189</f>
        <v>0</v>
      </c>
      <c r="S189" s="160">
        <v>0</v>
      </c>
      <c r="T189" s="161">
        <f>S189*H189</f>
        <v>0</v>
      </c>
      <c r="AR189" s="162" t="s">
        <v>229</v>
      </c>
      <c r="AT189" s="162" t="s">
        <v>226</v>
      </c>
      <c r="AU189" s="162" t="s">
        <v>149</v>
      </c>
      <c r="AY189" s="14" t="s">
        <v>148</v>
      </c>
      <c r="BE189" s="90">
        <f>IF(N189="základní",J189,0)</f>
        <v>0</v>
      </c>
      <c r="BF189" s="90">
        <f>IF(N189="snížená",J189,0)</f>
        <v>0</v>
      </c>
      <c r="BG189" s="90">
        <f>IF(N189="zákl. přenesená",J189,0)</f>
        <v>0</v>
      </c>
      <c r="BH189" s="90">
        <f>IF(N189="sníž. přenesená",J189,0)</f>
        <v>0</v>
      </c>
      <c r="BI189" s="90">
        <f>IF(N189="nulová",J189,0)</f>
        <v>0</v>
      </c>
      <c r="BJ189" s="14" t="s">
        <v>83</v>
      </c>
      <c r="BK189" s="90">
        <f>ROUND(I189*H189,2)</f>
        <v>0</v>
      </c>
      <c r="BL189" s="14" t="s">
        <v>222</v>
      </c>
      <c r="BM189" s="162" t="s">
        <v>269</v>
      </c>
    </row>
    <row r="190" spans="2:47" s="1" customFormat="1" ht="19.5">
      <c r="B190" s="30"/>
      <c r="D190" s="163" t="s">
        <v>158</v>
      </c>
      <c r="F190" s="164" t="s">
        <v>962</v>
      </c>
      <c r="I190" s="126"/>
      <c r="L190" s="30"/>
      <c r="M190" s="165"/>
      <c r="T190" s="52"/>
      <c r="AT190" s="14" t="s">
        <v>158</v>
      </c>
      <c r="AU190" s="14" t="s">
        <v>149</v>
      </c>
    </row>
    <row r="191" spans="2:65" s="1" customFormat="1" ht="16.5" customHeight="1">
      <c r="B191" s="30"/>
      <c r="C191" s="151" t="s">
        <v>270</v>
      </c>
      <c r="D191" s="151" t="s">
        <v>152</v>
      </c>
      <c r="E191" s="152" t="s">
        <v>271</v>
      </c>
      <c r="F191" s="153" t="s">
        <v>272</v>
      </c>
      <c r="G191" s="154" t="s">
        <v>170</v>
      </c>
      <c r="H191" s="155">
        <v>1</v>
      </c>
      <c r="I191" s="156"/>
      <c r="J191" s="157">
        <f>ROUND(I191*H191,2)</f>
        <v>0</v>
      </c>
      <c r="K191" s="158"/>
      <c r="L191" s="30"/>
      <c r="M191" s="159" t="s">
        <v>1</v>
      </c>
      <c r="N191" s="124" t="s">
        <v>40</v>
      </c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AR191" s="162" t="s">
        <v>222</v>
      </c>
      <c r="AT191" s="162" t="s">
        <v>152</v>
      </c>
      <c r="AU191" s="162" t="s">
        <v>149</v>
      </c>
      <c r="AY191" s="14" t="s">
        <v>148</v>
      </c>
      <c r="BE191" s="90">
        <f>IF(N191="základní",J191,0)</f>
        <v>0</v>
      </c>
      <c r="BF191" s="90">
        <f>IF(N191="snížená",J191,0)</f>
        <v>0</v>
      </c>
      <c r="BG191" s="90">
        <f>IF(N191="zákl. přenesená",J191,0)</f>
        <v>0</v>
      </c>
      <c r="BH191" s="90">
        <f>IF(N191="sníž. přenesená",J191,0)</f>
        <v>0</v>
      </c>
      <c r="BI191" s="90">
        <f>IF(N191="nulová",J191,0)</f>
        <v>0</v>
      </c>
      <c r="BJ191" s="14" t="s">
        <v>83</v>
      </c>
      <c r="BK191" s="90">
        <f>ROUND(I191*H191,2)</f>
        <v>0</v>
      </c>
      <c r="BL191" s="14" t="s">
        <v>222</v>
      </c>
      <c r="BM191" s="162" t="s">
        <v>273</v>
      </c>
    </row>
    <row r="192" spans="2:47" s="1" customFormat="1" ht="19.5">
      <c r="B192" s="30"/>
      <c r="D192" s="163" t="s">
        <v>158</v>
      </c>
      <c r="F192" s="164" t="s">
        <v>274</v>
      </c>
      <c r="I192" s="126"/>
      <c r="L192" s="30"/>
      <c r="M192" s="165"/>
      <c r="T192" s="52"/>
      <c r="AT192" s="14" t="s">
        <v>158</v>
      </c>
      <c r="AU192" s="14" t="s">
        <v>149</v>
      </c>
    </row>
    <row r="193" spans="2:65" s="1" customFormat="1" ht="33" customHeight="1">
      <c r="B193" s="30"/>
      <c r="C193" s="173" t="s">
        <v>275</v>
      </c>
      <c r="D193" s="173" t="s">
        <v>226</v>
      </c>
      <c r="E193" s="174" t="s">
        <v>276</v>
      </c>
      <c r="F193" s="175" t="s">
        <v>963</v>
      </c>
      <c r="G193" s="176" t="s">
        <v>170</v>
      </c>
      <c r="H193" s="177">
        <v>1</v>
      </c>
      <c r="I193" s="178"/>
      <c r="J193" s="179">
        <f>ROUND(I193*H193,2)</f>
        <v>0</v>
      </c>
      <c r="K193" s="180"/>
      <c r="L193" s="181"/>
      <c r="M193" s="182" t="s">
        <v>1</v>
      </c>
      <c r="N193" s="183" t="s">
        <v>40</v>
      </c>
      <c r="P193" s="160">
        <f>O193*H193</f>
        <v>0</v>
      </c>
      <c r="Q193" s="160">
        <v>5E-05</v>
      </c>
      <c r="R193" s="160">
        <f>Q193*H193</f>
        <v>5E-05</v>
      </c>
      <c r="S193" s="160">
        <v>0</v>
      </c>
      <c r="T193" s="161">
        <f>S193*H193</f>
        <v>0</v>
      </c>
      <c r="AR193" s="162" t="s">
        <v>229</v>
      </c>
      <c r="AT193" s="162" t="s">
        <v>226</v>
      </c>
      <c r="AU193" s="162" t="s">
        <v>149</v>
      </c>
      <c r="AY193" s="14" t="s">
        <v>148</v>
      </c>
      <c r="BE193" s="90">
        <f>IF(N193="základní",J193,0)</f>
        <v>0</v>
      </c>
      <c r="BF193" s="90">
        <f>IF(N193="snížená",J193,0)</f>
        <v>0</v>
      </c>
      <c r="BG193" s="90">
        <f>IF(N193="zákl. přenesená",J193,0)</f>
        <v>0</v>
      </c>
      <c r="BH193" s="90">
        <f>IF(N193="sníž. přenesená",J193,0)</f>
        <v>0</v>
      </c>
      <c r="BI193" s="90">
        <f>IF(N193="nulová",J193,0)</f>
        <v>0</v>
      </c>
      <c r="BJ193" s="14" t="s">
        <v>83</v>
      </c>
      <c r="BK193" s="90">
        <f>ROUND(I193*H193,2)</f>
        <v>0</v>
      </c>
      <c r="BL193" s="14" t="s">
        <v>222</v>
      </c>
      <c r="BM193" s="162" t="s">
        <v>278</v>
      </c>
    </row>
    <row r="194" spans="2:47" s="1" customFormat="1" ht="19.5">
      <c r="B194" s="30"/>
      <c r="D194" s="163" t="s">
        <v>158</v>
      </c>
      <c r="F194" s="164" t="s">
        <v>963</v>
      </c>
      <c r="I194" s="126"/>
      <c r="L194" s="30"/>
      <c r="M194" s="165"/>
      <c r="T194" s="52"/>
      <c r="AT194" s="14" t="s">
        <v>158</v>
      </c>
      <c r="AU194" s="14" t="s">
        <v>149</v>
      </c>
    </row>
    <row r="195" spans="2:65" s="1" customFormat="1" ht="24.2" customHeight="1">
      <c r="B195" s="30"/>
      <c r="C195" s="151" t="s">
        <v>279</v>
      </c>
      <c r="D195" s="151" t="s">
        <v>152</v>
      </c>
      <c r="E195" s="152" t="s">
        <v>280</v>
      </c>
      <c r="F195" s="153" t="s">
        <v>281</v>
      </c>
      <c r="G195" s="154" t="s">
        <v>282</v>
      </c>
      <c r="H195" s="155">
        <v>6</v>
      </c>
      <c r="I195" s="156"/>
      <c r="J195" s="157">
        <f>ROUND(I195*H195,2)</f>
        <v>0</v>
      </c>
      <c r="K195" s="158"/>
      <c r="L195" s="30"/>
      <c r="M195" s="159" t="s">
        <v>1</v>
      </c>
      <c r="N195" s="124" t="s">
        <v>40</v>
      </c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AR195" s="162" t="s">
        <v>222</v>
      </c>
      <c r="AT195" s="162" t="s">
        <v>152</v>
      </c>
      <c r="AU195" s="162" t="s">
        <v>149</v>
      </c>
      <c r="AY195" s="14" t="s">
        <v>148</v>
      </c>
      <c r="BE195" s="90">
        <f>IF(N195="základní",J195,0)</f>
        <v>0</v>
      </c>
      <c r="BF195" s="90">
        <f>IF(N195="snížená",J195,0)</f>
        <v>0</v>
      </c>
      <c r="BG195" s="90">
        <f>IF(N195="zákl. přenesená",J195,0)</f>
        <v>0</v>
      </c>
      <c r="BH195" s="90">
        <f>IF(N195="sníž. přenesená",J195,0)</f>
        <v>0</v>
      </c>
      <c r="BI195" s="90">
        <f>IF(N195="nulová",J195,0)</f>
        <v>0</v>
      </c>
      <c r="BJ195" s="14" t="s">
        <v>83</v>
      </c>
      <c r="BK195" s="90">
        <f>ROUND(I195*H195,2)</f>
        <v>0</v>
      </c>
      <c r="BL195" s="14" t="s">
        <v>222</v>
      </c>
      <c r="BM195" s="162" t="s">
        <v>283</v>
      </c>
    </row>
    <row r="196" spans="2:47" s="1" customFormat="1" ht="29.25">
      <c r="B196" s="30"/>
      <c r="D196" s="163" t="s">
        <v>158</v>
      </c>
      <c r="F196" s="164" t="s">
        <v>284</v>
      </c>
      <c r="I196" s="126"/>
      <c r="L196" s="30"/>
      <c r="M196" s="165"/>
      <c r="T196" s="52"/>
      <c r="AT196" s="14" t="s">
        <v>158</v>
      </c>
      <c r="AU196" s="14" t="s">
        <v>149</v>
      </c>
    </row>
    <row r="197" spans="2:65" s="1" customFormat="1" ht="37.9" customHeight="1">
      <c r="B197" s="30"/>
      <c r="C197" s="173" t="s">
        <v>285</v>
      </c>
      <c r="D197" s="173" t="s">
        <v>226</v>
      </c>
      <c r="E197" s="174" t="s">
        <v>286</v>
      </c>
      <c r="F197" s="175" t="s">
        <v>287</v>
      </c>
      <c r="G197" s="176" t="s">
        <v>282</v>
      </c>
      <c r="H197" s="177">
        <v>4</v>
      </c>
      <c r="I197" s="178"/>
      <c r="J197" s="179">
        <f>ROUND(I197*H197,2)</f>
        <v>0</v>
      </c>
      <c r="K197" s="180"/>
      <c r="L197" s="181"/>
      <c r="M197" s="182" t="s">
        <v>1</v>
      </c>
      <c r="N197" s="183" t="s">
        <v>40</v>
      </c>
      <c r="P197" s="160">
        <f>O197*H197</f>
        <v>0</v>
      </c>
      <c r="Q197" s="160">
        <v>7E-05</v>
      </c>
      <c r="R197" s="160">
        <f>Q197*H197</f>
        <v>0.00028</v>
      </c>
      <c r="S197" s="160">
        <v>0</v>
      </c>
      <c r="T197" s="161">
        <f>S197*H197</f>
        <v>0</v>
      </c>
      <c r="AR197" s="162" t="s">
        <v>229</v>
      </c>
      <c r="AT197" s="162" t="s">
        <v>226</v>
      </c>
      <c r="AU197" s="162" t="s">
        <v>149</v>
      </c>
      <c r="AY197" s="14" t="s">
        <v>148</v>
      </c>
      <c r="BE197" s="90">
        <f>IF(N197="základní",J197,0)</f>
        <v>0</v>
      </c>
      <c r="BF197" s="90">
        <f>IF(N197="snížená",J197,0)</f>
        <v>0</v>
      </c>
      <c r="BG197" s="90">
        <f>IF(N197="zákl. přenesená",J197,0)</f>
        <v>0</v>
      </c>
      <c r="BH197" s="90">
        <f>IF(N197="sníž. přenesená",J197,0)</f>
        <v>0</v>
      </c>
      <c r="BI197" s="90">
        <f>IF(N197="nulová",J197,0)</f>
        <v>0</v>
      </c>
      <c r="BJ197" s="14" t="s">
        <v>83</v>
      </c>
      <c r="BK197" s="90">
        <f>ROUND(I197*H197,2)</f>
        <v>0</v>
      </c>
      <c r="BL197" s="14" t="s">
        <v>222</v>
      </c>
      <c r="BM197" s="162" t="s">
        <v>288</v>
      </c>
    </row>
    <row r="198" spans="2:47" s="1" customFormat="1" ht="19.5">
      <c r="B198" s="30"/>
      <c r="D198" s="163" t="s">
        <v>158</v>
      </c>
      <c r="F198" s="164" t="s">
        <v>287</v>
      </c>
      <c r="I198" s="126"/>
      <c r="L198" s="30"/>
      <c r="M198" s="165"/>
      <c r="T198" s="52"/>
      <c r="AT198" s="14" t="s">
        <v>158</v>
      </c>
      <c r="AU198" s="14" t="s">
        <v>149</v>
      </c>
    </row>
    <row r="199" spans="2:65" s="1" customFormat="1" ht="33" customHeight="1">
      <c r="B199" s="30"/>
      <c r="C199" s="173" t="s">
        <v>289</v>
      </c>
      <c r="D199" s="173" t="s">
        <v>226</v>
      </c>
      <c r="E199" s="174" t="s">
        <v>290</v>
      </c>
      <c r="F199" s="175" t="s">
        <v>291</v>
      </c>
      <c r="G199" s="176" t="s">
        <v>282</v>
      </c>
      <c r="H199" s="177">
        <v>1</v>
      </c>
      <c r="I199" s="178"/>
      <c r="J199" s="179">
        <f>ROUND(I199*H199,2)</f>
        <v>0</v>
      </c>
      <c r="K199" s="180"/>
      <c r="L199" s="181"/>
      <c r="M199" s="182" t="s">
        <v>1</v>
      </c>
      <c r="N199" s="183" t="s">
        <v>40</v>
      </c>
      <c r="P199" s="160">
        <f>O199*H199</f>
        <v>0</v>
      </c>
      <c r="Q199" s="160">
        <v>7E-05</v>
      </c>
      <c r="R199" s="160">
        <f>Q199*H199</f>
        <v>7E-05</v>
      </c>
      <c r="S199" s="160">
        <v>0</v>
      </c>
      <c r="T199" s="161">
        <f>S199*H199</f>
        <v>0</v>
      </c>
      <c r="AR199" s="162" t="s">
        <v>229</v>
      </c>
      <c r="AT199" s="162" t="s">
        <v>226</v>
      </c>
      <c r="AU199" s="162" t="s">
        <v>149</v>
      </c>
      <c r="AY199" s="14" t="s">
        <v>148</v>
      </c>
      <c r="BE199" s="90">
        <f>IF(N199="základní",J199,0)</f>
        <v>0</v>
      </c>
      <c r="BF199" s="90">
        <f>IF(N199="snížená",J199,0)</f>
        <v>0</v>
      </c>
      <c r="BG199" s="90">
        <f>IF(N199="zákl. přenesená",J199,0)</f>
        <v>0</v>
      </c>
      <c r="BH199" s="90">
        <f>IF(N199="sníž. přenesená",J199,0)</f>
        <v>0</v>
      </c>
      <c r="BI199" s="90">
        <f>IF(N199="nulová",J199,0)</f>
        <v>0</v>
      </c>
      <c r="BJ199" s="14" t="s">
        <v>83</v>
      </c>
      <c r="BK199" s="90">
        <f>ROUND(I199*H199,2)</f>
        <v>0</v>
      </c>
      <c r="BL199" s="14" t="s">
        <v>222</v>
      </c>
      <c r="BM199" s="162" t="s">
        <v>292</v>
      </c>
    </row>
    <row r="200" spans="2:47" s="1" customFormat="1" ht="19.5">
      <c r="B200" s="30"/>
      <c r="D200" s="163" t="s">
        <v>158</v>
      </c>
      <c r="F200" s="164" t="s">
        <v>291</v>
      </c>
      <c r="I200" s="126"/>
      <c r="L200" s="30"/>
      <c r="M200" s="165"/>
      <c r="T200" s="52"/>
      <c r="AT200" s="14" t="s">
        <v>158</v>
      </c>
      <c r="AU200" s="14" t="s">
        <v>149</v>
      </c>
    </row>
    <row r="201" spans="2:65" s="1" customFormat="1" ht="37.9" customHeight="1">
      <c r="B201" s="30"/>
      <c r="C201" s="173" t="s">
        <v>293</v>
      </c>
      <c r="D201" s="173" t="s">
        <v>226</v>
      </c>
      <c r="E201" s="174" t="s">
        <v>294</v>
      </c>
      <c r="F201" s="175" t="s">
        <v>295</v>
      </c>
      <c r="G201" s="176" t="s">
        <v>282</v>
      </c>
      <c r="H201" s="177">
        <v>1</v>
      </c>
      <c r="I201" s="178"/>
      <c r="J201" s="179">
        <f>ROUND(I201*H201,2)</f>
        <v>0</v>
      </c>
      <c r="K201" s="180"/>
      <c r="L201" s="181"/>
      <c r="M201" s="182" t="s">
        <v>1</v>
      </c>
      <c r="N201" s="183" t="s">
        <v>40</v>
      </c>
      <c r="P201" s="160">
        <f>O201*H201</f>
        <v>0</v>
      </c>
      <c r="Q201" s="160">
        <v>7E-05</v>
      </c>
      <c r="R201" s="160">
        <f>Q201*H201</f>
        <v>7E-05</v>
      </c>
      <c r="S201" s="160">
        <v>0</v>
      </c>
      <c r="T201" s="161">
        <f>S201*H201</f>
        <v>0</v>
      </c>
      <c r="AR201" s="162" t="s">
        <v>229</v>
      </c>
      <c r="AT201" s="162" t="s">
        <v>226</v>
      </c>
      <c r="AU201" s="162" t="s">
        <v>149</v>
      </c>
      <c r="AY201" s="14" t="s">
        <v>148</v>
      </c>
      <c r="BE201" s="90">
        <f>IF(N201="základní",J201,0)</f>
        <v>0</v>
      </c>
      <c r="BF201" s="90">
        <f>IF(N201="snížená",J201,0)</f>
        <v>0</v>
      </c>
      <c r="BG201" s="90">
        <f>IF(N201="zákl. přenesená",J201,0)</f>
        <v>0</v>
      </c>
      <c r="BH201" s="90">
        <f>IF(N201="sníž. přenesená",J201,0)</f>
        <v>0</v>
      </c>
      <c r="BI201" s="90">
        <f>IF(N201="nulová",J201,0)</f>
        <v>0</v>
      </c>
      <c r="BJ201" s="14" t="s">
        <v>83</v>
      </c>
      <c r="BK201" s="90">
        <f>ROUND(I201*H201,2)</f>
        <v>0</v>
      </c>
      <c r="BL201" s="14" t="s">
        <v>222</v>
      </c>
      <c r="BM201" s="162" t="s">
        <v>296</v>
      </c>
    </row>
    <row r="202" spans="2:47" s="1" customFormat="1" ht="19.5">
      <c r="B202" s="30"/>
      <c r="D202" s="163" t="s">
        <v>158</v>
      </c>
      <c r="F202" s="164" t="s">
        <v>295</v>
      </c>
      <c r="I202" s="126"/>
      <c r="L202" s="30"/>
      <c r="M202" s="165"/>
      <c r="T202" s="52"/>
      <c r="AT202" s="14" t="s">
        <v>158</v>
      </c>
      <c r="AU202" s="14" t="s">
        <v>149</v>
      </c>
    </row>
    <row r="203" spans="2:65" s="1" customFormat="1" ht="24.2" customHeight="1">
      <c r="B203" s="30"/>
      <c r="C203" s="151" t="s">
        <v>297</v>
      </c>
      <c r="D203" s="151" t="s">
        <v>152</v>
      </c>
      <c r="E203" s="152" t="s">
        <v>298</v>
      </c>
      <c r="F203" s="153" t="s">
        <v>299</v>
      </c>
      <c r="G203" s="154" t="s">
        <v>170</v>
      </c>
      <c r="H203" s="155">
        <v>1</v>
      </c>
      <c r="I203" s="156"/>
      <c r="J203" s="157">
        <f>ROUND(I203*H203,2)</f>
        <v>0</v>
      </c>
      <c r="K203" s="158"/>
      <c r="L203" s="30"/>
      <c r="M203" s="159" t="s">
        <v>1</v>
      </c>
      <c r="N203" s="124" t="s">
        <v>40</v>
      </c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AR203" s="162" t="s">
        <v>222</v>
      </c>
      <c r="AT203" s="162" t="s">
        <v>152</v>
      </c>
      <c r="AU203" s="162" t="s">
        <v>149</v>
      </c>
      <c r="AY203" s="14" t="s">
        <v>148</v>
      </c>
      <c r="BE203" s="90">
        <f>IF(N203="základní",J203,0)</f>
        <v>0</v>
      </c>
      <c r="BF203" s="90">
        <f>IF(N203="snížená",J203,0)</f>
        <v>0</v>
      </c>
      <c r="BG203" s="90">
        <f>IF(N203="zákl. přenesená",J203,0)</f>
        <v>0</v>
      </c>
      <c r="BH203" s="90">
        <f>IF(N203="sníž. přenesená",J203,0)</f>
        <v>0</v>
      </c>
      <c r="BI203" s="90">
        <f>IF(N203="nulová",J203,0)</f>
        <v>0</v>
      </c>
      <c r="BJ203" s="14" t="s">
        <v>83</v>
      </c>
      <c r="BK203" s="90">
        <f>ROUND(I203*H203,2)</f>
        <v>0</v>
      </c>
      <c r="BL203" s="14" t="s">
        <v>222</v>
      </c>
      <c r="BM203" s="162" t="s">
        <v>300</v>
      </c>
    </row>
    <row r="204" spans="2:47" s="1" customFormat="1" ht="29.25">
      <c r="B204" s="30"/>
      <c r="D204" s="163" t="s">
        <v>158</v>
      </c>
      <c r="F204" s="164" t="s">
        <v>301</v>
      </c>
      <c r="I204" s="126"/>
      <c r="L204" s="30"/>
      <c r="M204" s="165"/>
      <c r="T204" s="52"/>
      <c r="AT204" s="14" t="s">
        <v>158</v>
      </c>
      <c r="AU204" s="14" t="s">
        <v>149</v>
      </c>
    </row>
    <row r="205" spans="2:65" s="1" customFormat="1" ht="16.5" customHeight="1">
      <c r="B205" s="30"/>
      <c r="C205" s="173" t="s">
        <v>302</v>
      </c>
      <c r="D205" s="173" t="s">
        <v>226</v>
      </c>
      <c r="E205" s="174" t="s">
        <v>303</v>
      </c>
      <c r="F205" s="175" t="s">
        <v>304</v>
      </c>
      <c r="G205" s="176" t="s">
        <v>170</v>
      </c>
      <c r="H205" s="177">
        <v>1</v>
      </c>
      <c r="I205" s="178"/>
      <c r="J205" s="179">
        <f>ROUND(I205*H205,2)</f>
        <v>0</v>
      </c>
      <c r="K205" s="180"/>
      <c r="L205" s="181"/>
      <c r="M205" s="182" t="s">
        <v>1</v>
      </c>
      <c r="N205" s="183" t="s">
        <v>40</v>
      </c>
      <c r="P205" s="160">
        <f>O205*H205</f>
        <v>0</v>
      </c>
      <c r="Q205" s="160">
        <v>5E-05</v>
      </c>
      <c r="R205" s="160">
        <f>Q205*H205</f>
        <v>5E-05</v>
      </c>
      <c r="S205" s="160">
        <v>0</v>
      </c>
      <c r="T205" s="161">
        <f>S205*H205</f>
        <v>0</v>
      </c>
      <c r="AR205" s="162" t="s">
        <v>229</v>
      </c>
      <c r="AT205" s="162" t="s">
        <v>226</v>
      </c>
      <c r="AU205" s="162" t="s">
        <v>149</v>
      </c>
      <c r="AY205" s="14" t="s">
        <v>148</v>
      </c>
      <c r="BE205" s="90">
        <f>IF(N205="základní",J205,0)</f>
        <v>0</v>
      </c>
      <c r="BF205" s="90">
        <f>IF(N205="snížená",J205,0)</f>
        <v>0</v>
      </c>
      <c r="BG205" s="90">
        <f>IF(N205="zákl. přenesená",J205,0)</f>
        <v>0</v>
      </c>
      <c r="BH205" s="90">
        <f>IF(N205="sníž. přenesená",J205,0)</f>
        <v>0</v>
      </c>
      <c r="BI205" s="90">
        <f>IF(N205="nulová",J205,0)</f>
        <v>0</v>
      </c>
      <c r="BJ205" s="14" t="s">
        <v>83</v>
      </c>
      <c r="BK205" s="90">
        <f>ROUND(I205*H205,2)</f>
        <v>0</v>
      </c>
      <c r="BL205" s="14" t="s">
        <v>222</v>
      </c>
      <c r="BM205" s="162" t="s">
        <v>305</v>
      </c>
    </row>
    <row r="206" spans="2:47" s="1" customFormat="1" ht="12">
      <c r="B206" s="30"/>
      <c r="D206" s="163" t="s">
        <v>158</v>
      </c>
      <c r="F206" s="164" t="s">
        <v>304</v>
      </c>
      <c r="I206" s="126"/>
      <c r="L206" s="30"/>
      <c r="M206" s="165"/>
      <c r="T206" s="52"/>
      <c r="AT206" s="14" t="s">
        <v>158</v>
      </c>
      <c r="AU206" s="14" t="s">
        <v>149</v>
      </c>
    </row>
    <row r="207" spans="2:65" s="1" customFormat="1" ht="44.25" customHeight="1">
      <c r="B207" s="30"/>
      <c r="C207" s="151" t="s">
        <v>306</v>
      </c>
      <c r="D207" s="151" t="s">
        <v>152</v>
      </c>
      <c r="E207" s="152" t="s">
        <v>307</v>
      </c>
      <c r="F207" s="153" t="s">
        <v>308</v>
      </c>
      <c r="G207" s="154" t="s">
        <v>170</v>
      </c>
      <c r="H207" s="155">
        <v>1</v>
      </c>
      <c r="I207" s="156"/>
      <c r="J207" s="157">
        <f>ROUND(I207*H207,2)</f>
        <v>0</v>
      </c>
      <c r="K207" s="158"/>
      <c r="L207" s="30"/>
      <c r="M207" s="159" t="s">
        <v>1</v>
      </c>
      <c r="N207" s="124" t="s">
        <v>40</v>
      </c>
      <c r="P207" s="160">
        <f>O207*H207</f>
        <v>0</v>
      </c>
      <c r="Q207" s="160">
        <v>0</v>
      </c>
      <c r="R207" s="160">
        <f>Q207*H207</f>
        <v>0</v>
      </c>
      <c r="S207" s="160">
        <v>0</v>
      </c>
      <c r="T207" s="161">
        <f>S207*H207</f>
        <v>0</v>
      </c>
      <c r="AR207" s="162" t="s">
        <v>222</v>
      </c>
      <c r="AT207" s="162" t="s">
        <v>152</v>
      </c>
      <c r="AU207" s="162" t="s">
        <v>149</v>
      </c>
      <c r="AY207" s="14" t="s">
        <v>148</v>
      </c>
      <c r="BE207" s="90">
        <f>IF(N207="základní",J207,0)</f>
        <v>0</v>
      </c>
      <c r="BF207" s="90">
        <f>IF(N207="snížená",J207,0)</f>
        <v>0</v>
      </c>
      <c r="BG207" s="90">
        <f>IF(N207="zákl. přenesená",J207,0)</f>
        <v>0</v>
      </c>
      <c r="BH207" s="90">
        <f>IF(N207="sníž. přenesená",J207,0)</f>
        <v>0</v>
      </c>
      <c r="BI207" s="90">
        <f>IF(N207="nulová",J207,0)</f>
        <v>0</v>
      </c>
      <c r="BJ207" s="14" t="s">
        <v>83</v>
      </c>
      <c r="BK207" s="90">
        <f>ROUND(I207*H207,2)</f>
        <v>0</v>
      </c>
      <c r="BL207" s="14" t="s">
        <v>222</v>
      </c>
      <c r="BM207" s="162" t="s">
        <v>309</v>
      </c>
    </row>
    <row r="208" spans="2:47" s="1" customFormat="1" ht="29.25">
      <c r="B208" s="30"/>
      <c r="D208" s="163" t="s">
        <v>158</v>
      </c>
      <c r="F208" s="164" t="s">
        <v>308</v>
      </c>
      <c r="I208" s="126"/>
      <c r="L208" s="30"/>
      <c r="M208" s="165"/>
      <c r="T208" s="52"/>
      <c r="AT208" s="14" t="s">
        <v>158</v>
      </c>
      <c r="AU208" s="14" t="s">
        <v>149</v>
      </c>
    </row>
    <row r="209" spans="2:65" s="1" customFormat="1" ht="44.25" customHeight="1">
      <c r="B209" s="30"/>
      <c r="C209" s="173" t="s">
        <v>310</v>
      </c>
      <c r="D209" s="173" t="s">
        <v>226</v>
      </c>
      <c r="E209" s="174" t="s">
        <v>311</v>
      </c>
      <c r="F209" s="175" t="s">
        <v>312</v>
      </c>
      <c r="G209" s="176" t="s">
        <v>170</v>
      </c>
      <c r="H209" s="177">
        <v>1</v>
      </c>
      <c r="I209" s="178"/>
      <c r="J209" s="179">
        <f>ROUND(I209*H209,2)</f>
        <v>0</v>
      </c>
      <c r="K209" s="180"/>
      <c r="L209" s="181"/>
      <c r="M209" s="182" t="s">
        <v>1</v>
      </c>
      <c r="N209" s="183" t="s">
        <v>40</v>
      </c>
      <c r="P209" s="160">
        <f>O209*H209</f>
        <v>0</v>
      </c>
      <c r="Q209" s="160">
        <v>5E-05</v>
      </c>
      <c r="R209" s="160">
        <f>Q209*H209</f>
        <v>5E-05</v>
      </c>
      <c r="S209" s="160">
        <v>0</v>
      </c>
      <c r="T209" s="161">
        <f>S209*H209</f>
        <v>0</v>
      </c>
      <c r="AR209" s="162" t="s">
        <v>229</v>
      </c>
      <c r="AT209" s="162" t="s">
        <v>226</v>
      </c>
      <c r="AU209" s="162" t="s">
        <v>149</v>
      </c>
      <c r="AY209" s="14" t="s">
        <v>148</v>
      </c>
      <c r="BE209" s="90">
        <f>IF(N209="základní",J209,0)</f>
        <v>0</v>
      </c>
      <c r="BF209" s="90">
        <f>IF(N209="snížená",J209,0)</f>
        <v>0</v>
      </c>
      <c r="BG209" s="90">
        <f>IF(N209="zákl. přenesená",J209,0)</f>
        <v>0</v>
      </c>
      <c r="BH209" s="90">
        <f>IF(N209="sníž. přenesená",J209,0)</f>
        <v>0</v>
      </c>
      <c r="BI209" s="90">
        <f>IF(N209="nulová",J209,0)</f>
        <v>0</v>
      </c>
      <c r="BJ209" s="14" t="s">
        <v>83</v>
      </c>
      <c r="BK209" s="90">
        <f>ROUND(I209*H209,2)</f>
        <v>0</v>
      </c>
      <c r="BL209" s="14" t="s">
        <v>222</v>
      </c>
      <c r="BM209" s="162" t="s">
        <v>313</v>
      </c>
    </row>
    <row r="210" spans="2:47" s="1" customFormat="1" ht="29.25">
      <c r="B210" s="30"/>
      <c r="D210" s="163" t="s">
        <v>158</v>
      </c>
      <c r="F210" s="164" t="s">
        <v>312</v>
      </c>
      <c r="I210" s="126"/>
      <c r="L210" s="30"/>
      <c r="M210" s="165"/>
      <c r="T210" s="52"/>
      <c r="AT210" s="14" t="s">
        <v>158</v>
      </c>
      <c r="AU210" s="14" t="s">
        <v>149</v>
      </c>
    </row>
    <row r="211" spans="2:65" s="1" customFormat="1" ht="33" customHeight="1">
      <c r="B211" s="30"/>
      <c r="C211" s="151" t="s">
        <v>314</v>
      </c>
      <c r="D211" s="151" t="s">
        <v>152</v>
      </c>
      <c r="E211" s="152" t="s">
        <v>315</v>
      </c>
      <c r="F211" s="153" t="s">
        <v>316</v>
      </c>
      <c r="G211" s="154" t="s">
        <v>170</v>
      </c>
      <c r="H211" s="155">
        <v>31</v>
      </c>
      <c r="I211" s="156"/>
      <c r="J211" s="157">
        <f>ROUND(I211*H211,2)</f>
        <v>0</v>
      </c>
      <c r="K211" s="158"/>
      <c r="L211" s="30"/>
      <c r="M211" s="159" t="s">
        <v>1</v>
      </c>
      <c r="N211" s="124" t="s">
        <v>40</v>
      </c>
      <c r="P211" s="160">
        <f>O211*H211</f>
        <v>0</v>
      </c>
      <c r="Q211" s="160">
        <v>0</v>
      </c>
      <c r="R211" s="160">
        <f>Q211*H211</f>
        <v>0</v>
      </c>
      <c r="S211" s="160">
        <v>0</v>
      </c>
      <c r="T211" s="161">
        <f>S211*H211</f>
        <v>0</v>
      </c>
      <c r="AR211" s="162" t="s">
        <v>222</v>
      </c>
      <c r="AT211" s="162" t="s">
        <v>152</v>
      </c>
      <c r="AU211" s="162" t="s">
        <v>149</v>
      </c>
      <c r="AY211" s="14" t="s">
        <v>148</v>
      </c>
      <c r="BE211" s="90">
        <f>IF(N211="základní",J211,0)</f>
        <v>0</v>
      </c>
      <c r="BF211" s="90">
        <f>IF(N211="snížená",J211,0)</f>
        <v>0</v>
      </c>
      <c r="BG211" s="90">
        <f>IF(N211="zákl. přenesená",J211,0)</f>
        <v>0</v>
      </c>
      <c r="BH211" s="90">
        <f>IF(N211="sníž. přenesená",J211,0)</f>
        <v>0</v>
      </c>
      <c r="BI211" s="90">
        <f>IF(N211="nulová",J211,0)</f>
        <v>0</v>
      </c>
      <c r="BJ211" s="14" t="s">
        <v>83</v>
      </c>
      <c r="BK211" s="90">
        <f>ROUND(I211*H211,2)</f>
        <v>0</v>
      </c>
      <c r="BL211" s="14" t="s">
        <v>222</v>
      </c>
      <c r="BM211" s="162" t="s">
        <v>317</v>
      </c>
    </row>
    <row r="212" spans="2:47" s="1" customFormat="1" ht="29.25">
      <c r="B212" s="30"/>
      <c r="D212" s="163" t="s">
        <v>158</v>
      </c>
      <c r="F212" s="164" t="s">
        <v>318</v>
      </c>
      <c r="I212" s="126"/>
      <c r="L212" s="30"/>
      <c r="M212" s="165"/>
      <c r="T212" s="52"/>
      <c r="AT212" s="14" t="s">
        <v>158</v>
      </c>
      <c r="AU212" s="14" t="s">
        <v>149</v>
      </c>
    </row>
    <row r="213" spans="2:65" s="1" customFormat="1" ht="33" customHeight="1">
      <c r="B213" s="30"/>
      <c r="C213" s="173" t="s">
        <v>319</v>
      </c>
      <c r="D213" s="173" t="s">
        <v>226</v>
      </c>
      <c r="E213" s="174" t="s">
        <v>320</v>
      </c>
      <c r="F213" s="175" t="s">
        <v>321</v>
      </c>
      <c r="G213" s="176" t="s">
        <v>170</v>
      </c>
      <c r="H213" s="177">
        <v>1</v>
      </c>
      <c r="I213" s="178"/>
      <c r="J213" s="179">
        <f>ROUND(I213*H213,2)</f>
        <v>0</v>
      </c>
      <c r="K213" s="180"/>
      <c r="L213" s="181"/>
      <c r="M213" s="182" t="s">
        <v>1</v>
      </c>
      <c r="N213" s="183" t="s">
        <v>40</v>
      </c>
      <c r="P213" s="160">
        <f>O213*H213</f>
        <v>0</v>
      </c>
      <c r="Q213" s="160">
        <v>7E-05</v>
      </c>
      <c r="R213" s="160">
        <f>Q213*H213</f>
        <v>7E-05</v>
      </c>
      <c r="S213" s="160">
        <v>0</v>
      </c>
      <c r="T213" s="161">
        <f>S213*H213</f>
        <v>0</v>
      </c>
      <c r="AR213" s="162" t="s">
        <v>229</v>
      </c>
      <c r="AT213" s="162" t="s">
        <v>226</v>
      </c>
      <c r="AU213" s="162" t="s">
        <v>149</v>
      </c>
      <c r="AY213" s="14" t="s">
        <v>148</v>
      </c>
      <c r="BE213" s="90">
        <f>IF(N213="základní",J213,0)</f>
        <v>0</v>
      </c>
      <c r="BF213" s="90">
        <f>IF(N213="snížená",J213,0)</f>
        <v>0</v>
      </c>
      <c r="BG213" s="90">
        <f>IF(N213="zákl. přenesená",J213,0)</f>
        <v>0</v>
      </c>
      <c r="BH213" s="90">
        <f>IF(N213="sníž. přenesená",J213,0)</f>
        <v>0</v>
      </c>
      <c r="BI213" s="90">
        <f>IF(N213="nulová",J213,0)</f>
        <v>0</v>
      </c>
      <c r="BJ213" s="14" t="s">
        <v>83</v>
      </c>
      <c r="BK213" s="90">
        <f>ROUND(I213*H213,2)</f>
        <v>0</v>
      </c>
      <c r="BL213" s="14" t="s">
        <v>222</v>
      </c>
      <c r="BM213" s="162" t="s">
        <v>322</v>
      </c>
    </row>
    <row r="214" spans="2:47" s="1" customFormat="1" ht="19.5">
      <c r="B214" s="30"/>
      <c r="D214" s="163" t="s">
        <v>158</v>
      </c>
      <c r="F214" s="164" t="s">
        <v>321</v>
      </c>
      <c r="I214" s="126"/>
      <c r="L214" s="30"/>
      <c r="M214" s="165"/>
      <c r="T214" s="52"/>
      <c r="AT214" s="14" t="s">
        <v>158</v>
      </c>
      <c r="AU214" s="14" t="s">
        <v>149</v>
      </c>
    </row>
    <row r="215" spans="2:65" s="1" customFormat="1" ht="33" customHeight="1">
      <c r="B215" s="30"/>
      <c r="C215" s="173" t="s">
        <v>323</v>
      </c>
      <c r="D215" s="173" t="s">
        <v>226</v>
      </c>
      <c r="E215" s="174" t="s">
        <v>324</v>
      </c>
      <c r="F215" s="175" t="s">
        <v>325</v>
      </c>
      <c r="G215" s="176" t="s">
        <v>170</v>
      </c>
      <c r="H215" s="177">
        <v>30</v>
      </c>
      <c r="I215" s="178"/>
      <c r="J215" s="179">
        <f>ROUND(I215*H215,2)</f>
        <v>0</v>
      </c>
      <c r="K215" s="180"/>
      <c r="L215" s="181"/>
      <c r="M215" s="182" t="s">
        <v>1</v>
      </c>
      <c r="N215" s="183" t="s">
        <v>40</v>
      </c>
      <c r="P215" s="160">
        <f>O215*H215</f>
        <v>0</v>
      </c>
      <c r="Q215" s="160">
        <v>0</v>
      </c>
      <c r="R215" s="160">
        <f>Q215*H215</f>
        <v>0</v>
      </c>
      <c r="S215" s="160">
        <v>0</v>
      </c>
      <c r="T215" s="161">
        <f>S215*H215</f>
        <v>0</v>
      </c>
      <c r="AR215" s="162" t="s">
        <v>229</v>
      </c>
      <c r="AT215" s="162" t="s">
        <v>226</v>
      </c>
      <c r="AU215" s="162" t="s">
        <v>149</v>
      </c>
      <c r="AY215" s="14" t="s">
        <v>148</v>
      </c>
      <c r="BE215" s="90">
        <f>IF(N215="základní",J215,0)</f>
        <v>0</v>
      </c>
      <c r="BF215" s="90">
        <f>IF(N215="snížená",J215,0)</f>
        <v>0</v>
      </c>
      <c r="BG215" s="90">
        <f>IF(N215="zákl. přenesená",J215,0)</f>
        <v>0</v>
      </c>
      <c r="BH215" s="90">
        <f>IF(N215="sníž. přenesená",J215,0)</f>
        <v>0</v>
      </c>
      <c r="BI215" s="90">
        <f>IF(N215="nulová",J215,0)</f>
        <v>0</v>
      </c>
      <c r="BJ215" s="14" t="s">
        <v>83</v>
      </c>
      <c r="BK215" s="90">
        <f>ROUND(I215*H215,2)</f>
        <v>0</v>
      </c>
      <c r="BL215" s="14" t="s">
        <v>222</v>
      </c>
      <c r="BM215" s="162" t="s">
        <v>326</v>
      </c>
    </row>
    <row r="216" spans="2:47" s="1" customFormat="1" ht="19.5">
      <c r="B216" s="30"/>
      <c r="D216" s="163" t="s">
        <v>158</v>
      </c>
      <c r="F216" s="164" t="s">
        <v>325</v>
      </c>
      <c r="I216" s="126"/>
      <c r="L216" s="30"/>
      <c r="M216" s="165"/>
      <c r="T216" s="52"/>
      <c r="AT216" s="14" t="s">
        <v>158</v>
      </c>
      <c r="AU216" s="14" t="s">
        <v>149</v>
      </c>
    </row>
    <row r="217" spans="2:65" s="1" customFormat="1" ht="49.15" customHeight="1">
      <c r="B217" s="30"/>
      <c r="C217" s="151" t="s">
        <v>327</v>
      </c>
      <c r="D217" s="151" t="s">
        <v>152</v>
      </c>
      <c r="E217" s="152" t="s">
        <v>328</v>
      </c>
      <c r="F217" s="153" t="s">
        <v>329</v>
      </c>
      <c r="G217" s="154" t="s">
        <v>170</v>
      </c>
      <c r="H217" s="155">
        <v>10</v>
      </c>
      <c r="I217" s="156"/>
      <c r="J217" s="157">
        <f>ROUND(I217*H217,2)</f>
        <v>0</v>
      </c>
      <c r="K217" s="158"/>
      <c r="L217" s="30"/>
      <c r="M217" s="159" t="s">
        <v>1</v>
      </c>
      <c r="N217" s="124" t="s">
        <v>40</v>
      </c>
      <c r="P217" s="160">
        <f>O217*H217</f>
        <v>0</v>
      </c>
      <c r="Q217" s="160">
        <v>0</v>
      </c>
      <c r="R217" s="160">
        <f>Q217*H217</f>
        <v>0</v>
      </c>
      <c r="S217" s="160">
        <v>0</v>
      </c>
      <c r="T217" s="161">
        <f>S217*H217</f>
        <v>0</v>
      </c>
      <c r="AR217" s="162" t="s">
        <v>222</v>
      </c>
      <c r="AT217" s="162" t="s">
        <v>152</v>
      </c>
      <c r="AU217" s="162" t="s">
        <v>149</v>
      </c>
      <c r="AY217" s="14" t="s">
        <v>148</v>
      </c>
      <c r="BE217" s="90">
        <f>IF(N217="základní",J217,0)</f>
        <v>0</v>
      </c>
      <c r="BF217" s="90">
        <f>IF(N217="snížená",J217,0)</f>
        <v>0</v>
      </c>
      <c r="BG217" s="90">
        <f>IF(N217="zákl. přenesená",J217,0)</f>
        <v>0</v>
      </c>
      <c r="BH217" s="90">
        <f>IF(N217="sníž. přenesená",J217,0)</f>
        <v>0</v>
      </c>
      <c r="BI217" s="90">
        <f>IF(N217="nulová",J217,0)</f>
        <v>0</v>
      </c>
      <c r="BJ217" s="14" t="s">
        <v>83</v>
      </c>
      <c r="BK217" s="90">
        <f>ROUND(I217*H217,2)</f>
        <v>0</v>
      </c>
      <c r="BL217" s="14" t="s">
        <v>222</v>
      </c>
      <c r="BM217" s="162" t="s">
        <v>330</v>
      </c>
    </row>
    <row r="218" spans="2:47" s="1" customFormat="1" ht="29.25">
      <c r="B218" s="30"/>
      <c r="D218" s="163" t="s">
        <v>158</v>
      </c>
      <c r="F218" s="164" t="s">
        <v>329</v>
      </c>
      <c r="I218" s="126"/>
      <c r="L218" s="30"/>
      <c r="M218" s="165"/>
      <c r="T218" s="52"/>
      <c r="AT218" s="14" t="s">
        <v>158</v>
      </c>
      <c r="AU218" s="14" t="s">
        <v>149</v>
      </c>
    </row>
    <row r="219" spans="2:65" s="1" customFormat="1" ht="37.9" customHeight="1">
      <c r="B219" s="30"/>
      <c r="C219" s="173" t="s">
        <v>331</v>
      </c>
      <c r="D219" s="173" t="s">
        <v>226</v>
      </c>
      <c r="E219" s="174" t="s">
        <v>332</v>
      </c>
      <c r="F219" s="175" t="s">
        <v>333</v>
      </c>
      <c r="G219" s="176" t="s">
        <v>170</v>
      </c>
      <c r="H219" s="177">
        <v>2</v>
      </c>
      <c r="I219" s="178"/>
      <c r="J219" s="179">
        <f>ROUND(I219*H219,2)</f>
        <v>0</v>
      </c>
      <c r="K219" s="180"/>
      <c r="L219" s="181"/>
      <c r="M219" s="182" t="s">
        <v>1</v>
      </c>
      <c r="N219" s="183" t="s">
        <v>40</v>
      </c>
      <c r="P219" s="160">
        <f>O219*H219</f>
        <v>0</v>
      </c>
      <c r="Q219" s="160">
        <v>7E-05</v>
      </c>
      <c r="R219" s="160">
        <f>Q219*H219</f>
        <v>0.00014</v>
      </c>
      <c r="S219" s="160">
        <v>0</v>
      </c>
      <c r="T219" s="161">
        <f>S219*H219</f>
        <v>0</v>
      </c>
      <c r="AR219" s="162" t="s">
        <v>229</v>
      </c>
      <c r="AT219" s="162" t="s">
        <v>226</v>
      </c>
      <c r="AU219" s="162" t="s">
        <v>149</v>
      </c>
      <c r="AY219" s="14" t="s">
        <v>148</v>
      </c>
      <c r="BE219" s="90">
        <f>IF(N219="základní",J219,0)</f>
        <v>0</v>
      </c>
      <c r="BF219" s="90">
        <f>IF(N219="snížená",J219,0)</f>
        <v>0</v>
      </c>
      <c r="BG219" s="90">
        <f>IF(N219="zákl. přenesená",J219,0)</f>
        <v>0</v>
      </c>
      <c r="BH219" s="90">
        <f>IF(N219="sníž. přenesená",J219,0)</f>
        <v>0</v>
      </c>
      <c r="BI219" s="90">
        <f>IF(N219="nulová",J219,0)</f>
        <v>0</v>
      </c>
      <c r="BJ219" s="14" t="s">
        <v>83</v>
      </c>
      <c r="BK219" s="90">
        <f>ROUND(I219*H219,2)</f>
        <v>0</v>
      </c>
      <c r="BL219" s="14" t="s">
        <v>222</v>
      </c>
      <c r="BM219" s="162" t="s">
        <v>334</v>
      </c>
    </row>
    <row r="220" spans="2:47" s="1" customFormat="1" ht="19.5">
      <c r="B220" s="30"/>
      <c r="D220" s="163" t="s">
        <v>158</v>
      </c>
      <c r="F220" s="164" t="s">
        <v>333</v>
      </c>
      <c r="I220" s="126"/>
      <c r="L220" s="30"/>
      <c r="M220" s="165"/>
      <c r="T220" s="52"/>
      <c r="AT220" s="14" t="s">
        <v>158</v>
      </c>
      <c r="AU220" s="14" t="s">
        <v>149</v>
      </c>
    </row>
    <row r="221" spans="2:65" s="1" customFormat="1" ht="33" customHeight="1">
      <c r="B221" s="30"/>
      <c r="C221" s="173" t="s">
        <v>335</v>
      </c>
      <c r="D221" s="173" t="s">
        <v>226</v>
      </c>
      <c r="E221" s="174" t="s">
        <v>336</v>
      </c>
      <c r="F221" s="175" t="s">
        <v>337</v>
      </c>
      <c r="G221" s="176" t="s">
        <v>170</v>
      </c>
      <c r="H221" s="177">
        <v>8</v>
      </c>
      <c r="I221" s="178"/>
      <c r="J221" s="179">
        <f>ROUND(I221*H221,2)</f>
        <v>0</v>
      </c>
      <c r="K221" s="180"/>
      <c r="L221" s="181"/>
      <c r="M221" s="182" t="s">
        <v>1</v>
      </c>
      <c r="N221" s="183" t="s">
        <v>40</v>
      </c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AR221" s="162" t="s">
        <v>229</v>
      </c>
      <c r="AT221" s="162" t="s">
        <v>226</v>
      </c>
      <c r="AU221" s="162" t="s">
        <v>149</v>
      </c>
      <c r="AY221" s="14" t="s">
        <v>148</v>
      </c>
      <c r="BE221" s="90">
        <f>IF(N221="základní",J221,0)</f>
        <v>0</v>
      </c>
      <c r="BF221" s="90">
        <f>IF(N221="snížená",J221,0)</f>
        <v>0</v>
      </c>
      <c r="BG221" s="90">
        <f>IF(N221="zákl. přenesená",J221,0)</f>
        <v>0</v>
      </c>
      <c r="BH221" s="90">
        <f>IF(N221="sníž. přenesená",J221,0)</f>
        <v>0</v>
      </c>
      <c r="BI221" s="90">
        <f>IF(N221="nulová",J221,0)</f>
        <v>0</v>
      </c>
      <c r="BJ221" s="14" t="s">
        <v>83</v>
      </c>
      <c r="BK221" s="90">
        <f>ROUND(I221*H221,2)</f>
        <v>0</v>
      </c>
      <c r="BL221" s="14" t="s">
        <v>222</v>
      </c>
      <c r="BM221" s="162" t="s">
        <v>338</v>
      </c>
    </row>
    <row r="222" spans="2:47" s="1" customFormat="1" ht="19.5">
      <c r="B222" s="30"/>
      <c r="D222" s="163" t="s">
        <v>158</v>
      </c>
      <c r="F222" s="164" t="s">
        <v>337</v>
      </c>
      <c r="I222" s="126"/>
      <c r="L222" s="30"/>
      <c r="M222" s="165"/>
      <c r="T222" s="52"/>
      <c r="AT222" s="14" t="s">
        <v>158</v>
      </c>
      <c r="AU222" s="14" t="s">
        <v>149</v>
      </c>
    </row>
    <row r="223" spans="2:65" s="1" customFormat="1" ht="16.5" customHeight="1">
      <c r="B223" s="30"/>
      <c r="C223" s="151" t="s">
        <v>343</v>
      </c>
      <c r="D223" s="151" t="s">
        <v>152</v>
      </c>
      <c r="E223" s="152" t="s">
        <v>344</v>
      </c>
      <c r="F223" s="153" t="s">
        <v>345</v>
      </c>
      <c r="G223" s="154" t="s">
        <v>170</v>
      </c>
      <c r="H223" s="155">
        <v>2</v>
      </c>
      <c r="I223" s="156"/>
      <c r="J223" s="157">
        <f>ROUND(I223*H223,2)</f>
        <v>0</v>
      </c>
      <c r="K223" s="158"/>
      <c r="L223" s="30"/>
      <c r="M223" s="159" t="s">
        <v>1</v>
      </c>
      <c r="N223" s="124" t="s">
        <v>40</v>
      </c>
      <c r="P223" s="160">
        <f>O223*H223</f>
        <v>0</v>
      </c>
      <c r="Q223" s="160">
        <v>0</v>
      </c>
      <c r="R223" s="160">
        <f>Q223*H223</f>
        <v>0</v>
      </c>
      <c r="S223" s="160">
        <v>0</v>
      </c>
      <c r="T223" s="161">
        <f>S223*H223</f>
        <v>0</v>
      </c>
      <c r="AR223" s="162" t="s">
        <v>222</v>
      </c>
      <c r="AT223" s="162" t="s">
        <v>152</v>
      </c>
      <c r="AU223" s="162" t="s">
        <v>149</v>
      </c>
      <c r="AY223" s="14" t="s">
        <v>148</v>
      </c>
      <c r="BE223" s="90">
        <f>IF(N223="základní",J223,0)</f>
        <v>0</v>
      </c>
      <c r="BF223" s="90">
        <f>IF(N223="snížená",J223,0)</f>
        <v>0</v>
      </c>
      <c r="BG223" s="90">
        <f>IF(N223="zákl. přenesená",J223,0)</f>
        <v>0</v>
      </c>
      <c r="BH223" s="90">
        <f>IF(N223="sníž. přenesená",J223,0)</f>
        <v>0</v>
      </c>
      <c r="BI223" s="90">
        <f>IF(N223="nulová",J223,0)</f>
        <v>0</v>
      </c>
      <c r="BJ223" s="14" t="s">
        <v>83</v>
      </c>
      <c r="BK223" s="90">
        <f>ROUND(I223*H223,2)</f>
        <v>0</v>
      </c>
      <c r="BL223" s="14" t="s">
        <v>222</v>
      </c>
      <c r="BM223" s="162" t="s">
        <v>346</v>
      </c>
    </row>
    <row r="224" spans="2:47" s="1" customFormat="1" ht="12">
      <c r="B224" s="30"/>
      <c r="D224" s="163" t="s">
        <v>158</v>
      </c>
      <c r="F224" s="164" t="s">
        <v>345</v>
      </c>
      <c r="I224" s="126"/>
      <c r="L224" s="30"/>
      <c r="M224" s="165"/>
      <c r="T224" s="52"/>
      <c r="AT224" s="14" t="s">
        <v>158</v>
      </c>
      <c r="AU224" s="14" t="s">
        <v>149</v>
      </c>
    </row>
    <row r="225" spans="2:65" s="1" customFormat="1" ht="24.2" customHeight="1">
      <c r="B225" s="30"/>
      <c r="C225" s="173" t="s">
        <v>347</v>
      </c>
      <c r="D225" s="173" t="s">
        <v>226</v>
      </c>
      <c r="E225" s="174" t="s">
        <v>348</v>
      </c>
      <c r="F225" s="175" t="s">
        <v>349</v>
      </c>
      <c r="G225" s="176" t="s">
        <v>170</v>
      </c>
      <c r="H225" s="177">
        <v>2</v>
      </c>
      <c r="I225" s="178"/>
      <c r="J225" s="179">
        <f>ROUND(I225*H225,2)</f>
        <v>0</v>
      </c>
      <c r="K225" s="180"/>
      <c r="L225" s="181"/>
      <c r="M225" s="182" t="s">
        <v>1</v>
      </c>
      <c r="N225" s="183" t="s">
        <v>40</v>
      </c>
      <c r="P225" s="160">
        <f>O225*H225</f>
        <v>0</v>
      </c>
      <c r="Q225" s="160">
        <v>0.0001</v>
      </c>
      <c r="R225" s="160">
        <f>Q225*H225</f>
        <v>0.0002</v>
      </c>
      <c r="S225" s="160">
        <v>0</v>
      </c>
      <c r="T225" s="161">
        <f>S225*H225</f>
        <v>0</v>
      </c>
      <c r="AR225" s="162" t="s">
        <v>229</v>
      </c>
      <c r="AT225" s="162" t="s">
        <v>226</v>
      </c>
      <c r="AU225" s="162" t="s">
        <v>149</v>
      </c>
      <c r="AY225" s="14" t="s">
        <v>148</v>
      </c>
      <c r="BE225" s="90">
        <f>IF(N225="základní",J225,0)</f>
        <v>0</v>
      </c>
      <c r="BF225" s="90">
        <f>IF(N225="snížená",J225,0)</f>
        <v>0</v>
      </c>
      <c r="BG225" s="90">
        <f>IF(N225="zákl. přenesená",J225,0)</f>
        <v>0</v>
      </c>
      <c r="BH225" s="90">
        <f>IF(N225="sníž. přenesená",J225,0)</f>
        <v>0</v>
      </c>
      <c r="BI225" s="90">
        <f>IF(N225="nulová",J225,0)</f>
        <v>0</v>
      </c>
      <c r="BJ225" s="14" t="s">
        <v>83</v>
      </c>
      <c r="BK225" s="90">
        <f>ROUND(I225*H225,2)</f>
        <v>0</v>
      </c>
      <c r="BL225" s="14" t="s">
        <v>222</v>
      </c>
      <c r="BM225" s="162" t="s">
        <v>350</v>
      </c>
    </row>
    <row r="226" spans="2:47" s="1" customFormat="1" ht="12">
      <c r="B226" s="30"/>
      <c r="D226" s="163" t="s">
        <v>158</v>
      </c>
      <c r="F226" s="164" t="s">
        <v>349</v>
      </c>
      <c r="I226" s="126"/>
      <c r="L226" s="30"/>
      <c r="M226" s="165"/>
      <c r="T226" s="52"/>
      <c r="AT226" s="14" t="s">
        <v>158</v>
      </c>
      <c r="AU226" s="14" t="s">
        <v>149</v>
      </c>
    </row>
    <row r="227" spans="2:65" s="1" customFormat="1" ht="24.2" customHeight="1">
      <c r="B227" s="30"/>
      <c r="C227" s="173" t="s">
        <v>351</v>
      </c>
      <c r="D227" s="173" t="s">
        <v>226</v>
      </c>
      <c r="E227" s="174" t="s">
        <v>352</v>
      </c>
      <c r="F227" s="175" t="s">
        <v>353</v>
      </c>
      <c r="G227" s="176" t="s">
        <v>170</v>
      </c>
      <c r="H227" s="177">
        <v>1</v>
      </c>
      <c r="I227" s="178"/>
      <c r="J227" s="179">
        <f>ROUND(I227*H227,2)</f>
        <v>0</v>
      </c>
      <c r="K227" s="180"/>
      <c r="L227" s="181"/>
      <c r="M227" s="182" t="s">
        <v>1</v>
      </c>
      <c r="N227" s="183" t="s">
        <v>40</v>
      </c>
      <c r="P227" s="160">
        <f>O227*H227</f>
        <v>0</v>
      </c>
      <c r="Q227" s="160">
        <v>1E-05</v>
      </c>
      <c r="R227" s="160">
        <f>Q227*H227</f>
        <v>1E-05</v>
      </c>
      <c r="S227" s="160">
        <v>0</v>
      </c>
      <c r="T227" s="161">
        <f>S227*H227</f>
        <v>0</v>
      </c>
      <c r="AR227" s="162" t="s">
        <v>229</v>
      </c>
      <c r="AT227" s="162" t="s">
        <v>226</v>
      </c>
      <c r="AU227" s="162" t="s">
        <v>149</v>
      </c>
      <c r="AY227" s="14" t="s">
        <v>148</v>
      </c>
      <c r="BE227" s="90">
        <f>IF(N227="základní",J227,0)</f>
        <v>0</v>
      </c>
      <c r="BF227" s="90">
        <f>IF(N227="snížená",J227,0)</f>
        <v>0</v>
      </c>
      <c r="BG227" s="90">
        <f>IF(N227="zákl. přenesená",J227,0)</f>
        <v>0</v>
      </c>
      <c r="BH227" s="90">
        <f>IF(N227="sníž. přenesená",J227,0)</f>
        <v>0</v>
      </c>
      <c r="BI227" s="90">
        <f>IF(N227="nulová",J227,0)</f>
        <v>0</v>
      </c>
      <c r="BJ227" s="14" t="s">
        <v>83</v>
      </c>
      <c r="BK227" s="90">
        <f>ROUND(I227*H227,2)</f>
        <v>0</v>
      </c>
      <c r="BL227" s="14" t="s">
        <v>222</v>
      </c>
      <c r="BM227" s="162" t="s">
        <v>354</v>
      </c>
    </row>
    <row r="228" spans="2:47" s="1" customFormat="1" ht="12">
      <c r="B228" s="30"/>
      <c r="D228" s="163" t="s">
        <v>158</v>
      </c>
      <c r="F228" s="164" t="s">
        <v>353</v>
      </c>
      <c r="I228" s="126"/>
      <c r="L228" s="30"/>
      <c r="M228" s="165"/>
      <c r="T228" s="52"/>
      <c r="AT228" s="14" t="s">
        <v>158</v>
      </c>
      <c r="AU228" s="14" t="s">
        <v>149</v>
      </c>
    </row>
    <row r="229" spans="2:65" s="1" customFormat="1" ht="21.75" customHeight="1">
      <c r="B229" s="30"/>
      <c r="C229" s="173" t="s">
        <v>355</v>
      </c>
      <c r="D229" s="173" t="s">
        <v>226</v>
      </c>
      <c r="E229" s="174" t="s">
        <v>356</v>
      </c>
      <c r="F229" s="175" t="s">
        <v>357</v>
      </c>
      <c r="G229" s="176" t="s">
        <v>170</v>
      </c>
      <c r="H229" s="177">
        <v>1</v>
      </c>
      <c r="I229" s="178"/>
      <c r="J229" s="179">
        <f>ROUND(I229*H229,2)</f>
        <v>0</v>
      </c>
      <c r="K229" s="180"/>
      <c r="L229" s="181"/>
      <c r="M229" s="182" t="s">
        <v>1</v>
      </c>
      <c r="N229" s="183" t="s">
        <v>40</v>
      </c>
      <c r="P229" s="160">
        <f>O229*H229</f>
        <v>0</v>
      </c>
      <c r="Q229" s="160">
        <v>6E-05</v>
      </c>
      <c r="R229" s="160">
        <f>Q229*H229</f>
        <v>6E-05</v>
      </c>
      <c r="S229" s="160">
        <v>0</v>
      </c>
      <c r="T229" s="161">
        <f>S229*H229</f>
        <v>0</v>
      </c>
      <c r="AR229" s="162" t="s">
        <v>229</v>
      </c>
      <c r="AT229" s="162" t="s">
        <v>226</v>
      </c>
      <c r="AU229" s="162" t="s">
        <v>149</v>
      </c>
      <c r="AY229" s="14" t="s">
        <v>148</v>
      </c>
      <c r="BE229" s="90">
        <f>IF(N229="základní",J229,0)</f>
        <v>0</v>
      </c>
      <c r="BF229" s="90">
        <f>IF(N229="snížená",J229,0)</f>
        <v>0</v>
      </c>
      <c r="BG229" s="90">
        <f>IF(N229="zákl. přenesená",J229,0)</f>
        <v>0</v>
      </c>
      <c r="BH229" s="90">
        <f>IF(N229="sníž. přenesená",J229,0)</f>
        <v>0</v>
      </c>
      <c r="BI229" s="90">
        <f>IF(N229="nulová",J229,0)</f>
        <v>0</v>
      </c>
      <c r="BJ229" s="14" t="s">
        <v>83</v>
      </c>
      <c r="BK229" s="90">
        <f>ROUND(I229*H229,2)</f>
        <v>0</v>
      </c>
      <c r="BL229" s="14" t="s">
        <v>222</v>
      </c>
      <c r="BM229" s="162" t="s">
        <v>358</v>
      </c>
    </row>
    <row r="230" spans="2:47" s="1" customFormat="1" ht="12">
      <c r="B230" s="30"/>
      <c r="D230" s="163" t="s">
        <v>158</v>
      </c>
      <c r="F230" s="164" t="s">
        <v>357</v>
      </c>
      <c r="I230" s="126"/>
      <c r="L230" s="30"/>
      <c r="M230" s="165"/>
      <c r="T230" s="52"/>
      <c r="AT230" s="14" t="s">
        <v>158</v>
      </c>
      <c r="AU230" s="14" t="s">
        <v>149</v>
      </c>
    </row>
    <row r="231" spans="2:65" s="1" customFormat="1" ht="33" customHeight="1">
      <c r="B231" s="30"/>
      <c r="C231" s="151" t="s">
        <v>372</v>
      </c>
      <c r="D231" s="151" t="s">
        <v>152</v>
      </c>
      <c r="E231" s="152" t="s">
        <v>373</v>
      </c>
      <c r="F231" s="153" t="s">
        <v>374</v>
      </c>
      <c r="G231" s="154" t="s">
        <v>170</v>
      </c>
      <c r="H231" s="155">
        <v>4</v>
      </c>
      <c r="I231" s="156"/>
      <c r="J231" s="157">
        <f>ROUND(I231*H231,2)</f>
        <v>0</v>
      </c>
      <c r="K231" s="158"/>
      <c r="L231" s="30"/>
      <c r="M231" s="159" t="s">
        <v>1</v>
      </c>
      <c r="N231" s="124" t="s">
        <v>40</v>
      </c>
      <c r="P231" s="160">
        <f>O231*H231</f>
        <v>0</v>
      </c>
      <c r="Q231" s="160">
        <v>0</v>
      </c>
      <c r="R231" s="160">
        <f>Q231*H231</f>
        <v>0</v>
      </c>
      <c r="S231" s="160">
        <v>0</v>
      </c>
      <c r="T231" s="161">
        <f>S231*H231</f>
        <v>0</v>
      </c>
      <c r="AR231" s="162" t="s">
        <v>222</v>
      </c>
      <c r="AT231" s="162" t="s">
        <v>152</v>
      </c>
      <c r="AU231" s="162" t="s">
        <v>149</v>
      </c>
      <c r="AY231" s="14" t="s">
        <v>148</v>
      </c>
      <c r="BE231" s="90">
        <f>IF(N231="základní",J231,0)</f>
        <v>0</v>
      </c>
      <c r="BF231" s="90">
        <f>IF(N231="snížená",J231,0)</f>
        <v>0</v>
      </c>
      <c r="BG231" s="90">
        <f>IF(N231="zákl. přenesená",J231,0)</f>
        <v>0</v>
      </c>
      <c r="BH231" s="90">
        <f>IF(N231="sníž. přenesená",J231,0)</f>
        <v>0</v>
      </c>
      <c r="BI231" s="90">
        <f>IF(N231="nulová",J231,0)</f>
        <v>0</v>
      </c>
      <c r="BJ231" s="14" t="s">
        <v>83</v>
      </c>
      <c r="BK231" s="90">
        <f>ROUND(I231*H231,2)</f>
        <v>0</v>
      </c>
      <c r="BL231" s="14" t="s">
        <v>222</v>
      </c>
      <c r="BM231" s="162" t="s">
        <v>375</v>
      </c>
    </row>
    <row r="232" spans="2:47" s="1" customFormat="1" ht="29.25">
      <c r="B232" s="30"/>
      <c r="D232" s="163" t="s">
        <v>158</v>
      </c>
      <c r="F232" s="164" t="s">
        <v>376</v>
      </c>
      <c r="I232" s="126"/>
      <c r="L232" s="30"/>
      <c r="M232" s="165"/>
      <c r="T232" s="52"/>
      <c r="AT232" s="14" t="s">
        <v>158</v>
      </c>
      <c r="AU232" s="14" t="s">
        <v>149</v>
      </c>
    </row>
    <row r="233" spans="2:65" s="1" customFormat="1" ht="24.2" customHeight="1">
      <c r="B233" s="30"/>
      <c r="C233" s="151" t="s">
        <v>377</v>
      </c>
      <c r="D233" s="151" t="s">
        <v>152</v>
      </c>
      <c r="E233" s="152" t="s">
        <v>378</v>
      </c>
      <c r="F233" s="153" t="s">
        <v>379</v>
      </c>
      <c r="G233" s="154" t="s">
        <v>170</v>
      </c>
      <c r="H233" s="155">
        <v>4</v>
      </c>
      <c r="I233" s="156"/>
      <c r="J233" s="157">
        <f>ROUND(I233*H233,2)</f>
        <v>0</v>
      </c>
      <c r="K233" s="158"/>
      <c r="L233" s="30"/>
      <c r="M233" s="159" t="s">
        <v>1</v>
      </c>
      <c r="N233" s="124" t="s">
        <v>40</v>
      </c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AR233" s="162" t="s">
        <v>222</v>
      </c>
      <c r="AT233" s="162" t="s">
        <v>152</v>
      </c>
      <c r="AU233" s="162" t="s">
        <v>149</v>
      </c>
      <c r="AY233" s="14" t="s">
        <v>148</v>
      </c>
      <c r="BE233" s="90">
        <f>IF(N233="základní",J233,0)</f>
        <v>0</v>
      </c>
      <c r="BF233" s="90">
        <f>IF(N233="snížená",J233,0)</f>
        <v>0</v>
      </c>
      <c r="BG233" s="90">
        <f>IF(N233="zákl. přenesená",J233,0)</f>
        <v>0</v>
      </c>
      <c r="BH233" s="90">
        <f>IF(N233="sníž. přenesená",J233,0)</f>
        <v>0</v>
      </c>
      <c r="BI233" s="90">
        <f>IF(N233="nulová",J233,0)</f>
        <v>0</v>
      </c>
      <c r="BJ233" s="14" t="s">
        <v>83</v>
      </c>
      <c r="BK233" s="90">
        <f>ROUND(I233*H233,2)</f>
        <v>0</v>
      </c>
      <c r="BL233" s="14" t="s">
        <v>222</v>
      </c>
      <c r="BM233" s="162" t="s">
        <v>380</v>
      </c>
    </row>
    <row r="234" spans="2:47" s="1" customFormat="1" ht="39">
      <c r="B234" s="30"/>
      <c r="D234" s="163" t="s">
        <v>158</v>
      </c>
      <c r="F234" s="164" t="s">
        <v>381</v>
      </c>
      <c r="I234" s="126"/>
      <c r="L234" s="30"/>
      <c r="M234" s="165"/>
      <c r="T234" s="52"/>
      <c r="AT234" s="14" t="s">
        <v>158</v>
      </c>
      <c r="AU234" s="14" t="s">
        <v>149</v>
      </c>
    </row>
    <row r="235" spans="2:65" s="1" customFormat="1" ht="24.2" customHeight="1">
      <c r="B235" s="30"/>
      <c r="C235" s="173" t="s">
        <v>382</v>
      </c>
      <c r="D235" s="173" t="s">
        <v>226</v>
      </c>
      <c r="E235" s="174" t="s">
        <v>383</v>
      </c>
      <c r="F235" s="175" t="s">
        <v>384</v>
      </c>
      <c r="G235" s="176" t="s">
        <v>170</v>
      </c>
      <c r="H235" s="177">
        <v>4</v>
      </c>
      <c r="I235" s="178"/>
      <c r="J235" s="179">
        <f>ROUND(I235*H235,2)</f>
        <v>0</v>
      </c>
      <c r="K235" s="180"/>
      <c r="L235" s="181"/>
      <c r="M235" s="182" t="s">
        <v>1</v>
      </c>
      <c r="N235" s="183" t="s">
        <v>40</v>
      </c>
      <c r="P235" s="160">
        <f>O235*H235</f>
        <v>0</v>
      </c>
      <c r="Q235" s="160">
        <v>5E-05</v>
      </c>
      <c r="R235" s="160">
        <f>Q235*H235</f>
        <v>0.0002</v>
      </c>
      <c r="S235" s="160">
        <v>0</v>
      </c>
      <c r="T235" s="161">
        <f>S235*H235</f>
        <v>0</v>
      </c>
      <c r="AR235" s="162" t="s">
        <v>229</v>
      </c>
      <c r="AT235" s="162" t="s">
        <v>226</v>
      </c>
      <c r="AU235" s="162" t="s">
        <v>149</v>
      </c>
      <c r="AY235" s="14" t="s">
        <v>148</v>
      </c>
      <c r="BE235" s="90">
        <f>IF(N235="základní",J235,0)</f>
        <v>0</v>
      </c>
      <c r="BF235" s="90">
        <f>IF(N235="snížená",J235,0)</f>
        <v>0</v>
      </c>
      <c r="BG235" s="90">
        <f>IF(N235="zákl. přenesená",J235,0)</f>
        <v>0</v>
      </c>
      <c r="BH235" s="90">
        <f>IF(N235="sníž. přenesená",J235,0)</f>
        <v>0</v>
      </c>
      <c r="BI235" s="90">
        <f>IF(N235="nulová",J235,0)</f>
        <v>0</v>
      </c>
      <c r="BJ235" s="14" t="s">
        <v>83</v>
      </c>
      <c r="BK235" s="90">
        <f>ROUND(I235*H235,2)</f>
        <v>0</v>
      </c>
      <c r="BL235" s="14" t="s">
        <v>222</v>
      </c>
      <c r="BM235" s="162" t="s">
        <v>385</v>
      </c>
    </row>
    <row r="236" spans="2:47" s="1" customFormat="1" ht="12">
      <c r="B236" s="30"/>
      <c r="D236" s="163" t="s">
        <v>158</v>
      </c>
      <c r="F236" s="164" t="s">
        <v>384</v>
      </c>
      <c r="I236" s="126"/>
      <c r="L236" s="30"/>
      <c r="M236" s="165"/>
      <c r="T236" s="52"/>
      <c r="AT236" s="14" t="s">
        <v>158</v>
      </c>
      <c r="AU236" s="14" t="s">
        <v>149</v>
      </c>
    </row>
    <row r="237" spans="2:65" s="1" customFormat="1" ht="49.15" customHeight="1">
      <c r="B237" s="30"/>
      <c r="C237" s="151" t="s">
        <v>386</v>
      </c>
      <c r="D237" s="151" t="s">
        <v>152</v>
      </c>
      <c r="E237" s="152" t="s">
        <v>387</v>
      </c>
      <c r="F237" s="153" t="s">
        <v>388</v>
      </c>
      <c r="G237" s="154" t="s">
        <v>282</v>
      </c>
      <c r="H237" s="155">
        <v>6</v>
      </c>
      <c r="I237" s="156"/>
      <c r="J237" s="157">
        <f>ROUND(I237*H237,2)</f>
        <v>0</v>
      </c>
      <c r="K237" s="158"/>
      <c r="L237" s="30"/>
      <c r="M237" s="159" t="s">
        <v>1</v>
      </c>
      <c r="N237" s="124" t="s">
        <v>40</v>
      </c>
      <c r="P237" s="160">
        <f>O237*H237</f>
        <v>0</v>
      </c>
      <c r="Q237" s="160">
        <v>0</v>
      </c>
      <c r="R237" s="160">
        <f>Q237*H237</f>
        <v>0</v>
      </c>
      <c r="S237" s="160">
        <v>0</v>
      </c>
      <c r="T237" s="161">
        <f>S237*H237</f>
        <v>0</v>
      </c>
      <c r="AR237" s="162" t="s">
        <v>222</v>
      </c>
      <c r="AT237" s="162" t="s">
        <v>152</v>
      </c>
      <c r="AU237" s="162" t="s">
        <v>149</v>
      </c>
      <c r="AY237" s="14" t="s">
        <v>148</v>
      </c>
      <c r="BE237" s="90">
        <f>IF(N237="základní",J237,0)</f>
        <v>0</v>
      </c>
      <c r="BF237" s="90">
        <f>IF(N237="snížená",J237,0)</f>
        <v>0</v>
      </c>
      <c r="BG237" s="90">
        <f>IF(N237="zákl. přenesená",J237,0)</f>
        <v>0</v>
      </c>
      <c r="BH237" s="90">
        <f>IF(N237="sníž. přenesená",J237,0)</f>
        <v>0</v>
      </c>
      <c r="BI237" s="90">
        <f>IF(N237="nulová",J237,0)</f>
        <v>0</v>
      </c>
      <c r="BJ237" s="14" t="s">
        <v>83</v>
      </c>
      <c r="BK237" s="90">
        <f>ROUND(I237*H237,2)</f>
        <v>0</v>
      </c>
      <c r="BL237" s="14" t="s">
        <v>222</v>
      </c>
      <c r="BM237" s="162" t="s">
        <v>389</v>
      </c>
    </row>
    <row r="238" spans="2:47" s="1" customFormat="1" ht="29.25">
      <c r="B238" s="30"/>
      <c r="D238" s="163" t="s">
        <v>158</v>
      </c>
      <c r="F238" s="164" t="s">
        <v>388</v>
      </c>
      <c r="I238" s="126"/>
      <c r="L238" s="30"/>
      <c r="M238" s="165"/>
      <c r="T238" s="52"/>
      <c r="AT238" s="14" t="s">
        <v>158</v>
      </c>
      <c r="AU238" s="14" t="s">
        <v>149</v>
      </c>
    </row>
    <row r="239" spans="2:65" s="1" customFormat="1" ht="21.75" customHeight="1">
      <c r="B239" s="30"/>
      <c r="C239" s="173" t="s">
        <v>964</v>
      </c>
      <c r="D239" s="173" t="s">
        <v>226</v>
      </c>
      <c r="E239" s="174" t="s">
        <v>965</v>
      </c>
      <c r="F239" s="175" t="s">
        <v>966</v>
      </c>
      <c r="G239" s="176" t="s">
        <v>282</v>
      </c>
      <c r="H239" s="177">
        <v>8</v>
      </c>
      <c r="I239" s="178"/>
      <c r="J239" s="179">
        <f>ROUND(I239*H239,2)</f>
        <v>0</v>
      </c>
      <c r="K239" s="180"/>
      <c r="L239" s="181"/>
      <c r="M239" s="182" t="s">
        <v>1</v>
      </c>
      <c r="N239" s="183" t="s">
        <v>40</v>
      </c>
      <c r="P239" s="160">
        <f>O239*H239</f>
        <v>0</v>
      </c>
      <c r="Q239" s="160">
        <v>1E-05</v>
      </c>
      <c r="R239" s="160">
        <f>Q239*H239</f>
        <v>8E-05</v>
      </c>
      <c r="S239" s="160">
        <v>0</v>
      </c>
      <c r="T239" s="161">
        <f>S239*H239</f>
        <v>0</v>
      </c>
      <c r="AR239" s="162" t="s">
        <v>229</v>
      </c>
      <c r="AT239" s="162" t="s">
        <v>226</v>
      </c>
      <c r="AU239" s="162" t="s">
        <v>149</v>
      </c>
      <c r="AY239" s="14" t="s">
        <v>148</v>
      </c>
      <c r="BE239" s="90">
        <f>IF(N239="základní",J239,0)</f>
        <v>0</v>
      </c>
      <c r="BF239" s="90">
        <f>IF(N239="snížená",J239,0)</f>
        <v>0</v>
      </c>
      <c r="BG239" s="90">
        <f>IF(N239="zákl. přenesená",J239,0)</f>
        <v>0</v>
      </c>
      <c r="BH239" s="90">
        <f>IF(N239="sníž. přenesená",J239,0)</f>
        <v>0</v>
      </c>
      <c r="BI239" s="90">
        <f>IF(N239="nulová",J239,0)</f>
        <v>0</v>
      </c>
      <c r="BJ239" s="14" t="s">
        <v>83</v>
      </c>
      <c r="BK239" s="90">
        <f>ROUND(I239*H239,2)</f>
        <v>0</v>
      </c>
      <c r="BL239" s="14" t="s">
        <v>222</v>
      </c>
      <c r="BM239" s="162" t="s">
        <v>967</v>
      </c>
    </row>
    <row r="240" spans="2:47" s="1" customFormat="1" ht="12">
      <c r="B240" s="30"/>
      <c r="D240" s="163" t="s">
        <v>158</v>
      </c>
      <c r="F240" s="164" t="s">
        <v>966</v>
      </c>
      <c r="I240" s="126"/>
      <c r="L240" s="30"/>
      <c r="M240" s="165"/>
      <c r="T240" s="52"/>
      <c r="AT240" s="14" t="s">
        <v>158</v>
      </c>
      <c r="AU240" s="14" t="s">
        <v>149</v>
      </c>
    </row>
    <row r="241" spans="2:65" s="1" customFormat="1" ht="24.2" customHeight="1">
      <c r="B241" s="30"/>
      <c r="C241" s="173" t="s">
        <v>968</v>
      </c>
      <c r="D241" s="173" t="s">
        <v>226</v>
      </c>
      <c r="E241" s="174" t="s">
        <v>969</v>
      </c>
      <c r="F241" s="175" t="s">
        <v>970</v>
      </c>
      <c r="G241" s="176" t="s">
        <v>170</v>
      </c>
      <c r="H241" s="177">
        <v>3</v>
      </c>
      <c r="I241" s="178"/>
      <c r="J241" s="179">
        <f>ROUND(I241*H241,2)</f>
        <v>0</v>
      </c>
      <c r="K241" s="180"/>
      <c r="L241" s="181"/>
      <c r="M241" s="182" t="s">
        <v>1</v>
      </c>
      <c r="N241" s="183" t="s">
        <v>40</v>
      </c>
      <c r="P241" s="160">
        <f>O241*H241</f>
        <v>0</v>
      </c>
      <c r="Q241" s="160">
        <v>1E-05</v>
      </c>
      <c r="R241" s="160">
        <f>Q241*H241</f>
        <v>3.0000000000000004E-05</v>
      </c>
      <c r="S241" s="160">
        <v>0</v>
      </c>
      <c r="T241" s="161">
        <f>S241*H241</f>
        <v>0</v>
      </c>
      <c r="AR241" s="162" t="s">
        <v>229</v>
      </c>
      <c r="AT241" s="162" t="s">
        <v>226</v>
      </c>
      <c r="AU241" s="162" t="s">
        <v>149</v>
      </c>
      <c r="AY241" s="14" t="s">
        <v>148</v>
      </c>
      <c r="BE241" s="90">
        <f>IF(N241="základní",J241,0)</f>
        <v>0</v>
      </c>
      <c r="BF241" s="90">
        <f>IF(N241="snížená",J241,0)</f>
        <v>0</v>
      </c>
      <c r="BG241" s="90">
        <f>IF(N241="zákl. přenesená",J241,0)</f>
        <v>0</v>
      </c>
      <c r="BH241" s="90">
        <f>IF(N241="sníž. přenesená",J241,0)</f>
        <v>0</v>
      </c>
      <c r="BI241" s="90">
        <f>IF(N241="nulová",J241,0)</f>
        <v>0</v>
      </c>
      <c r="BJ241" s="14" t="s">
        <v>83</v>
      </c>
      <c r="BK241" s="90">
        <f>ROUND(I241*H241,2)</f>
        <v>0</v>
      </c>
      <c r="BL241" s="14" t="s">
        <v>222</v>
      </c>
      <c r="BM241" s="162" t="s">
        <v>971</v>
      </c>
    </row>
    <row r="242" spans="2:47" s="1" customFormat="1" ht="12">
      <c r="B242" s="30"/>
      <c r="D242" s="163" t="s">
        <v>158</v>
      </c>
      <c r="F242" s="164" t="s">
        <v>970</v>
      </c>
      <c r="I242" s="126"/>
      <c r="L242" s="30"/>
      <c r="M242" s="165"/>
      <c r="T242" s="52"/>
      <c r="AT242" s="14" t="s">
        <v>158</v>
      </c>
      <c r="AU242" s="14" t="s">
        <v>149</v>
      </c>
    </row>
    <row r="243" spans="2:65" s="1" customFormat="1" ht="24.2" customHeight="1">
      <c r="B243" s="30"/>
      <c r="C243" s="173" t="s">
        <v>972</v>
      </c>
      <c r="D243" s="173" t="s">
        <v>226</v>
      </c>
      <c r="E243" s="174" t="s">
        <v>973</v>
      </c>
      <c r="F243" s="175" t="s">
        <v>974</v>
      </c>
      <c r="G243" s="176" t="s">
        <v>170</v>
      </c>
      <c r="H243" s="177">
        <v>3</v>
      </c>
      <c r="I243" s="178"/>
      <c r="J243" s="179">
        <f>ROUND(I243*H243,2)</f>
        <v>0</v>
      </c>
      <c r="K243" s="180"/>
      <c r="L243" s="181"/>
      <c r="M243" s="182" t="s">
        <v>1</v>
      </c>
      <c r="N243" s="183" t="s">
        <v>40</v>
      </c>
      <c r="P243" s="160">
        <f>O243*H243</f>
        <v>0</v>
      </c>
      <c r="Q243" s="160">
        <v>1E-05</v>
      </c>
      <c r="R243" s="160">
        <f>Q243*H243</f>
        <v>3.0000000000000004E-05</v>
      </c>
      <c r="S243" s="160">
        <v>0</v>
      </c>
      <c r="T243" s="161">
        <f>S243*H243</f>
        <v>0</v>
      </c>
      <c r="AR243" s="162" t="s">
        <v>229</v>
      </c>
      <c r="AT243" s="162" t="s">
        <v>226</v>
      </c>
      <c r="AU243" s="162" t="s">
        <v>149</v>
      </c>
      <c r="AY243" s="14" t="s">
        <v>148</v>
      </c>
      <c r="BE243" s="90">
        <f>IF(N243="základní",J243,0)</f>
        <v>0</v>
      </c>
      <c r="BF243" s="90">
        <f>IF(N243="snížená",J243,0)</f>
        <v>0</v>
      </c>
      <c r="BG243" s="90">
        <f>IF(N243="zákl. přenesená",J243,0)</f>
        <v>0</v>
      </c>
      <c r="BH243" s="90">
        <f>IF(N243="sníž. přenesená",J243,0)</f>
        <v>0</v>
      </c>
      <c r="BI243" s="90">
        <f>IF(N243="nulová",J243,0)</f>
        <v>0</v>
      </c>
      <c r="BJ243" s="14" t="s">
        <v>83</v>
      </c>
      <c r="BK243" s="90">
        <f>ROUND(I243*H243,2)</f>
        <v>0</v>
      </c>
      <c r="BL243" s="14" t="s">
        <v>222</v>
      </c>
      <c r="BM243" s="162" t="s">
        <v>975</v>
      </c>
    </row>
    <row r="244" spans="2:47" s="1" customFormat="1" ht="19.5">
      <c r="B244" s="30"/>
      <c r="D244" s="163" t="s">
        <v>158</v>
      </c>
      <c r="F244" s="164" t="s">
        <v>974</v>
      </c>
      <c r="I244" s="126"/>
      <c r="L244" s="30"/>
      <c r="M244" s="165"/>
      <c r="T244" s="52"/>
      <c r="AT244" s="14" t="s">
        <v>158</v>
      </c>
      <c r="AU244" s="14" t="s">
        <v>149</v>
      </c>
    </row>
    <row r="245" spans="2:65" s="1" customFormat="1" ht="37.9" customHeight="1">
      <c r="B245" s="30"/>
      <c r="C245" s="151" t="s">
        <v>390</v>
      </c>
      <c r="D245" s="151" t="s">
        <v>152</v>
      </c>
      <c r="E245" s="152" t="s">
        <v>391</v>
      </c>
      <c r="F245" s="153" t="s">
        <v>392</v>
      </c>
      <c r="G245" s="154" t="s">
        <v>186</v>
      </c>
      <c r="H245" s="155">
        <v>8</v>
      </c>
      <c r="I245" s="156"/>
      <c r="J245" s="157">
        <f>ROUND(I245*H245,2)</f>
        <v>0</v>
      </c>
      <c r="K245" s="158"/>
      <c r="L245" s="30"/>
      <c r="M245" s="159" t="s">
        <v>1</v>
      </c>
      <c r="N245" s="124" t="s">
        <v>40</v>
      </c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AR245" s="162" t="s">
        <v>222</v>
      </c>
      <c r="AT245" s="162" t="s">
        <v>152</v>
      </c>
      <c r="AU245" s="162" t="s">
        <v>149</v>
      </c>
      <c r="AY245" s="14" t="s">
        <v>148</v>
      </c>
      <c r="BE245" s="90">
        <f>IF(N245="základní",J245,0)</f>
        <v>0</v>
      </c>
      <c r="BF245" s="90">
        <f>IF(N245="snížená",J245,0)</f>
        <v>0</v>
      </c>
      <c r="BG245" s="90">
        <f>IF(N245="zákl. přenesená",J245,0)</f>
        <v>0</v>
      </c>
      <c r="BH245" s="90">
        <f>IF(N245="sníž. přenesená",J245,0)</f>
        <v>0</v>
      </c>
      <c r="BI245" s="90">
        <f>IF(N245="nulová",J245,0)</f>
        <v>0</v>
      </c>
      <c r="BJ245" s="14" t="s">
        <v>83</v>
      </c>
      <c r="BK245" s="90">
        <f>ROUND(I245*H245,2)</f>
        <v>0</v>
      </c>
      <c r="BL245" s="14" t="s">
        <v>222</v>
      </c>
      <c r="BM245" s="162" t="s">
        <v>393</v>
      </c>
    </row>
    <row r="246" spans="2:47" s="1" customFormat="1" ht="19.5">
      <c r="B246" s="30"/>
      <c r="D246" s="163" t="s">
        <v>158</v>
      </c>
      <c r="F246" s="164" t="s">
        <v>392</v>
      </c>
      <c r="I246" s="126"/>
      <c r="L246" s="30"/>
      <c r="M246" s="165"/>
      <c r="T246" s="52"/>
      <c r="AT246" s="14" t="s">
        <v>158</v>
      </c>
      <c r="AU246" s="14" t="s">
        <v>149</v>
      </c>
    </row>
    <row r="247" spans="2:65" s="1" customFormat="1" ht="44.25" customHeight="1">
      <c r="B247" s="30"/>
      <c r="C247" s="151" t="s">
        <v>394</v>
      </c>
      <c r="D247" s="151" t="s">
        <v>152</v>
      </c>
      <c r="E247" s="152" t="s">
        <v>395</v>
      </c>
      <c r="F247" s="153" t="s">
        <v>396</v>
      </c>
      <c r="G247" s="154" t="s">
        <v>282</v>
      </c>
      <c r="H247" s="155">
        <v>26</v>
      </c>
      <c r="I247" s="156"/>
      <c r="J247" s="157">
        <f>ROUND(I247*H247,2)</f>
        <v>0</v>
      </c>
      <c r="K247" s="158"/>
      <c r="L247" s="30"/>
      <c r="M247" s="159" t="s">
        <v>1</v>
      </c>
      <c r="N247" s="124" t="s">
        <v>40</v>
      </c>
      <c r="P247" s="160">
        <f>O247*H247</f>
        <v>0</v>
      </c>
      <c r="Q247" s="160">
        <v>0</v>
      </c>
      <c r="R247" s="160">
        <f>Q247*H247</f>
        <v>0</v>
      </c>
      <c r="S247" s="160">
        <v>0</v>
      </c>
      <c r="T247" s="161">
        <f>S247*H247</f>
        <v>0</v>
      </c>
      <c r="AR247" s="162" t="s">
        <v>222</v>
      </c>
      <c r="AT247" s="162" t="s">
        <v>152</v>
      </c>
      <c r="AU247" s="162" t="s">
        <v>149</v>
      </c>
      <c r="AY247" s="14" t="s">
        <v>148</v>
      </c>
      <c r="BE247" s="90">
        <f>IF(N247="základní",J247,0)</f>
        <v>0</v>
      </c>
      <c r="BF247" s="90">
        <f>IF(N247="snížená",J247,0)</f>
        <v>0</v>
      </c>
      <c r="BG247" s="90">
        <f>IF(N247="zákl. přenesená",J247,0)</f>
        <v>0</v>
      </c>
      <c r="BH247" s="90">
        <f>IF(N247="sníž. přenesená",J247,0)</f>
        <v>0</v>
      </c>
      <c r="BI247" s="90">
        <f>IF(N247="nulová",J247,0)</f>
        <v>0</v>
      </c>
      <c r="BJ247" s="14" t="s">
        <v>83</v>
      </c>
      <c r="BK247" s="90">
        <f>ROUND(I247*H247,2)</f>
        <v>0</v>
      </c>
      <c r="BL247" s="14" t="s">
        <v>222</v>
      </c>
      <c r="BM247" s="162" t="s">
        <v>397</v>
      </c>
    </row>
    <row r="248" spans="2:47" s="1" customFormat="1" ht="29.25">
      <c r="B248" s="30"/>
      <c r="D248" s="163" t="s">
        <v>158</v>
      </c>
      <c r="F248" s="164" t="s">
        <v>396</v>
      </c>
      <c r="I248" s="126"/>
      <c r="L248" s="30"/>
      <c r="M248" s="165"/>
      <c r="T248" s="52"/>
      <c r="AT248" s="14" t="s">
        <v>158</v>
      </c>
      <c r="AU248" s="14" t="s">
        <v>149</v>
      </c>
    </row>
    <row r="249" spans="2:65" s="1" customFormat="1" ht="24.2" customHeight="1">
      <c r="B249" s="30"/>
      <c r="C249" s="173" t="s">
        <v>398</v>
      </c>
      <c r="D249" s="173" t="s">
        <v>226</v>
      </c>
      <c r="E249" s="174" t="s">
        <v>399</v>
      </c>
      <c r="F249" s="175" t="s">
        <v>400</v>
      </c>
      <c r="G249" s="176" t="s">
        <v>282</v>
      </c>
      <c r="H249" s="177">
        <v>24</v>
      </c>
      <c r="I249" s="178"/>
      <c r="J249" s="179">
        <f>ROUND(I249*H249,2)</f>
        <v>0</v>
      </c>
      <c r="K249" s="180"/>
      <c r="L249" s="181"/>
      <c r="M249" s="182" t="s">
        <v>1</v>
      </c>
      <c r="N249" s="183" t="s">
        <v>40</v>
      </c>
      <c r="P249" s="160">
        <f>O249*H249</f>
        <v>0</v>
      </c>
      <c r="Q249" s="160">
        <v>1E-05</v>
      </c>
      <c r="R249" s="160">
        <f>Q249*H249</f>
        <v>0.00024000000000000003</v>
      </c>
      <c r="S249" s="160">
        <v>0</v>
      </c>
      <c r="T249" s="161">
        <f>S249*H249</f>
        <v>0</v>
      </c>
      <c r="AR249" s="162" t="s">
        <v>229</v>
      </c>
      <c r="AT249" s="162" t="s">
        <v>226</v>
      </c>
      <c r="AU249" s="162" t="s">
        <v>149</v>
      </c>
      <c r="AY249" s="14" t="s">
        <v>148</v>
      </c>
      <c r="BE249" s="90">
        <f>IF(N249="základní",J249,0)</f>
        <v>0</v>
      </c>
      <c r="BF249" s="90">
        <f>IF(N249="snížená",J249,0)</f>
        <v>0</v>
      </c>
      <c r="BG249" s="90">
        <f>IF(N249="zákl. přenesená",J249,0)</f>
        <v>0</v>
      </c>
      <c r="BH249" s="90">
        <f>IF(N249="sníž. přenesená",J249,0)</f>
        <v>0</v>
      </c>
      <c r="BI249" s="90">
        <f>IF(N249="nulová",J249,0)</f>
        <v>0</v>
      </c>
      <c r="BJ249" s="14" t="s">
        <v>83</v>
      </c>
      <c r="BK249" s="90">
        <f>ROUND(I249*H249,2)</f>
        <v>0</v>
      </c>
      <c r="BL249" s="14" t="s">
        <v>222</v>
      </c>
      <c r="BM249" s="162" t="s">
        <v>401</v>
      </c>
    </row>
    <row r="250" spans="2:47" s="1" customFormat="1" ht="12">
      <c r="B250" s="30"/>
      <c r="D250" s="163" t="s">
        <v>158</v>
      </c>
      <c r="F250" s="164" t="s">
        <v>400</v>
      </c>
      <c r="I250" s="126"/>
      <c r="L250" s="30"/>
      <c r="M250" s="165"/>
      <c r="T250" s="52"/>
      <c r="AT250" s="14" t="s">
        <v>158</v>
      </c>
      <c r="AU250" s="14" t="s">
        <v>149</v>
      </c>
    </row>
    <row r="251" spans="2:65" s="1" customFormat="1" ht="24.2" customHeight="1">
      <c r="B251" s="30"/>
      <c r="C251" s="173" t="s">
        <v>402</v>
      </c>
      <c r="D251" s="173" t="s">
        <v>226</v>
      </c>
      <c r="E251" s="174" t="s">
        <v>403</v>
      </c>
      <c r="F251" s="175" t="s">
        <v>404</v>
      </c>
      <c r="G251" s="176" t="s">
        <v>170</v>
      </c>
      <c r="H251" s="177">
        <v>1</v>
      </c>
      <c r="I251" s="178"/>
      <c r="J251" s="179">
        <f>ROUND(I251*H251,2)</f>
        <v>0</v>
      </c>
      <c r="K251" s="180"/>
      <c r="L251" s="181"/>
      <c r="M251" s="182" t="s">
        <v>1</v>
      </c>
      <c r="N251" s="183" t="s">
        <v>40</v>
      </c>
      <c r="P251" s="160">
        <f>O251*H251</f>
        <v>0</v>
      </c>
      <c r="Q251" s="160">
        <v>1E-05</v>
      </c>
      <c r="R251" s="160">
        <f>Q251*H251</f>
        <v>1E-05</v>
      </c>
      <c r="S251" s="160">
        <v>0</v>
      </c>
      <c r="T251" s="161">
        <f>S251*H251</f>
        <v>0</v>
      </c>
      <c r="AR251" s="162" t="s">
        <v>229</v>
      </c>
      <c r="AT251" s="162" t="s">
        <v>226</v>
      </c>
      <c r="AU251" s="162" t="s">
        <v>149</v>
      </c>
      <c r="AY251" s="14" t="s">
        <v>148</v>
      </c>
      <c r="BE251" s="90">
        <f>IF(N251="základní",J251,0)</f>
        <v>0</v>
      </c>
      <c r="BF251" s="90">
        <f>IF(N251="snížená",J251,0)</f>
        <v>0</v>
      </c>
      <c r="BG251" s="90">
        <f>IF(N251="zákl. přenesená",J251,0)</f>
        <v>0</v>
      </c>
      <c r="BH251" s="90">
        <f>IF(N251="sníž. přenesená",J251,0)</f>
        <v>0</v>
      </c>
      <c r="BI251" s="90">
        <f>IF(N251="nulová",J251,0)</f>
        <v>0</v>
      </c>
      <c r="BJ251" s="14" t="s">
        <v>83</v>
      </c>
      <c r="BK251" s="90">
        <f>ROUND(I251*H251,2)</f>
        <v>0</v>
      </c>
      <c r="BL251" s="14" t="s">
        <v>222</v>
      </c>
      <c r="BM251" s="162" t="s">
        <v>405</v>
      </c>
    </row>
    <row r="252" spans="2:47" s="1" customFormat="1" ht="12">
      <c r="B252" s="30"/>
      <c r="D252" s="163" t="s">
        <v>158</v>
      </c>
      <c r="F252" s="164" t="s">
        <v>404</v>
      </c>
      <c r="I252" s="126"/>
      <c r="L252" s="30"/>
      <c r="M252" s="165"/>
      <c r="T252" s="52"/>
      <c r="AT252" s="14" t="s">
        <v>158</v>
      </c>
      <c r="AU252" s="14" t="s">
        <v>149</v>
      </c>
    </row>
    <row r="253" spans="2:65" s="1" customFormat="1" ht="24.2" customHeight="1">
      <c r="B253" s="30"/>
      <c r="C253" s="173" t="s">
        <v>406</v>
      </c>
      <c r="D253" s="173" t="s">
        <v>226</v>
      </c>
      <c r="E253" s="174" t="s">
        <v>407</v>
      </c>
      <c r="F253" s="175" t="s">
        <v>408</v>
      </c>
      <c r="G253" s="176" t="s">
        <v>170</v>
      </c>
      <c r="H253" s="177">
        <v>12</v>
      </c>
      <c r="I253" s="178"/>
      <c r="J253" s="179">
        <f>ROUND(I253*H253,2)</f>
        <v>0</v>
      </c>
      <c r="K253" s="180"/>
      <c r="L253" s="181"/>
      <c r="M253" s="182" t="s">
        <v>1</v>
      </c>
      <c r="N253" s="183" t="s">
        <v>40</v>
      </c>
      <c r="P253" s="160">
        <f>O253*H253</f>
        <v>0</v>
      </c>
      <c r="Q253" s="160">
        <v>1E-05</v>
      </c>
      <c r="R253" s="160">
        <f>Q253*H253</f>
        <v>0.00012000000000000002</v>
      </c>
      <c r="S253" s="160">
        <v>0</v>
      </c>
      <c r="T253" s="161">
        <f>S253*H253</f>
        <v>0</v>
      </c>
      <c r="AR253" s="162" t="s">
        <v>229</v>
      </c>
      <c r="AT253" s="162" t="s">
        <v>226</v>
      </c>
      <c r="AU253" s="162" t="s">
        <v>149</v>
      </c>
      <c r="AY253" s="14" t="s">
        <v>148</v>
      </c>
      <c r="BE253" s="90">
        <f>IF(N253="základní",J253,0)</f>
        <v>0</v>
      </c>
      <c r="BF253" s="90">
        <f>IF(N253="snížená",J253,0)</f>
        <v>0</v>
      </c>
      <c r="BG253" s="90">
        <f>IF(N253="zákl. přenesená",J253,0)</f>
        <v>0</v>
      </c>
      <c r="BH253" s="90">
        <f>IF(N253="sníž. přenesená",J253,0)</f>
        <v>0</v>
      </c>
      <c r="BI253" s="90">
        <f>IF(N253="nulová",J253,0)</f>
        <v>0</v>
      </c>
      <c r="BJ253" s="14" t="s">
        <v>83</v>
      </c>
      <c r="BK253" s="90">
        <f>ROUND(I253*H253,2)</f>
        <v>0</v>
      </c>
      <c r="BL253" s="14" t="s">
        <v>222</v>
      </c>
      <c r="BM253" s="162" t="s">
        <v>409</v>
      </c>
    </row>
    <row r="254" spans="2:47" s="1" customFormat="1" ht="12">
      <c r="B254" s="30"/>
      <c r="D254" s="163" t="s">
        <v>158</v>
      </c>
      <c r="F254" s="164" t="s">
        <v>408</v>
      </c>
      <c r="I254" s="126"/>
      <c r="L254" s="30"/>
      <c r="M254" s="165"/>
      <c r="T254" s="52"/>
      <c r="AT254" s="14" t="s">
        <v>158</v>
      </c>
      <c r="AU254" s="14" t="s">
        <v>149</v>
      </c>
    </row>
    <row r="255" spans="2:65" s="1" customFormat="1" ht="24.2" customHeight="1">
      <c r="B255" s="30"/>
      <c r="C255" s="173" t="s">
        <v>410</v>
      </c>
      <c r="D255" s="173" t="s">
        <v>226</v>
      </c>
      <c r="E255" s="174" t="s">
        <v>411</v>
      </c>
      <c r="F255" s="175" t="s">
        <v>412</v>
      </c>
      <c r="G255" s="176" t="s">
        <v>170</v>
      </c>
      <c r="H255" s="177">
        <v>2</v>
      </c>
      <c r="I255" s="178"/>
      <c r="J255" s="179">
        <f>ROUND(I255*H255,2)</f>
        <v>0</v>
      </c>
      <c r="K255" s="180"/>
      <c r="L255" s="181"/>
      <c r="M255" s="182" t="s">
        <v>1</v>
      </c>
      <c r="N255" s="183" t="s">
        <v>40</v>
      </c>
      <c r="P255" s="160">
        <f>O255*H255</f>
        <v>0</v>
      </c>
      <c r="Q255" s="160">
        <v>1E-05</v>
      </c>
      <c r="R255" s="160">
        <f>Q255*H255</f>
        <v>2E-05</v>
      </c>
      <c r="S255" s="160">
        <v>0</v>
      </c>
      <c r="T255" s="161">
        <f>S255*H255</f>
        <v>0</v>
      </c>
      <c r="AR255" s="162" t="s">
        <v>229</v>
      </c>
      <c r="AT255" s="162" t="s">
        <v>226</v>
      </c>
      <c r="AU255" s="162" t="s">
        <v>149</v>
      </c>
      <c r="AY255" s="14" t="s">
        <v>148</v>
      </c>
      <c r="BE255" s="90">
        <f>IF(N255="základní",J255,0)</f>
        <v>0</v>
      </c>
      <c r="BF255" s="90">
        <f>IF(N255="snížená",J255,0)</f>
        <v>0</v>
      </c>
      <c r="BG255" s="90">
        <f>IF(N255="zákl. přenesená",J255,0)</f>
        <v>0</v>
      </c>
      <c r="BH255" s="90">
        <f>IF(N255="sníž. přenesená",J255,0)</f>
        <v>0</v>
      </c>
      <c r="BI255" s="90">
        <f>IF(N255="nulová",J255,0)</f>
        <v>0</v>
      </c>
      <c r="BJ255" s="14" t="s">
        <v>83</v>
      </c>
      <c r="BK255" s="90">
        <f>ROUND(I255*H255,2)</f>
        <v>0</v>
      </c>
      <c r="BL255" s="14" t="s">
        <v>222</v>
      </c>
      <c r="BM255" s="162" t="s">
        <v>413</v>
      </c>
    </row>
    <row r="256" spans="2:47" s="1" customFormat="1" ht="12">
      <c r="B256" s="30"/>
      <c r="D256" s="163" t="s">
        <v>158</v>
      </c>
      <c r="F256" s="164" t="s">
        <v>412</v>
      </c>
      <c r="I256" s="126"/>
      <c r="L256" s="30"/>
      <c r="M256" s="165"/>
      <c r="T256" s="52"/>
      <c r="AT256" s="14" t="s">
        <v>158</v>
      </c>
      <c r="AU256" s="14" t="s">
        <v>149</v>
      </c>
    </row>
    <row r="257" spans="2:65" s="1" customFormat="1" ht="24.2" customHeight="1">
      <c r="B257" s="30"/>
      <c r="C257" s="173" t="s">
        <v>418</v>
      </c>
      <c r="D257" s="173" t="s">
        <v>226</v>
      </c>
      <c r="E257" s="174" t="s">
        <v>419</v>
      </c>
      <c r="F257" s="175" t="s">
        <v>420</v>
      </c>
      <c r="G257" s="176" t="s">
        <v>170</v>
      </c>
      <c r="H257" s="177">
        <v>4</v>
      </c>
      <c r="I257" s="178"/>
      <c r="J257" s="179">
        <f>ROUND(I257*H257,2)</f>
        <v>0</v>
      </c>
      <c r="K257" s="180"/>
      <c r="L257" s="181"/>
      <c r="M257" s="182" t="s">
        <v>1</v>
      </c>
      <c r="N257" s="183" t="s">
        <v>40</v>
      </c>
      <c r="P257" s="160">
        <f>O257*H257</f>
        <v>0</v>
      </c>
      <c r="Q257" s="160">
        <v>1E-05</v>
      </c>
      <c r="R257" s="160">
        <f>Q257*H257</f>
        <v>4E-05</v>
      </c>
      <c r="S257" s="160">
        <v>0</v>
      </c>
      <c r="T257" s="161">
        <f>S257*H257</f>
        <v>0</v>
      </c>
      <c r="AR257" s="162" t="s">
        <v>229</v>
      </c>
      <c r="AT257" s="162" t="s">
        <v>226</v>
      </c>
      <c r="AU257" s="162" t="s">
        <v>149</v>
      </c>
      <c r="AY257" s="14" t="s">
        <v>148</v>
      </c>
      <c r="BE257" s="90">
        <f>IF(N257="základní",J257,0)</f>
        <v>0</v>
      </c>
      <c r="BF257" s="90">
        <f>IF(N257="snížená",J257,0)</f>
        <v>0</v>
      </c>
      <c r="BG257" s="90">
        <f>IF(N257="zákl. přenesená",J257,0)</f>
        <v>0</v>
      </c>
      <c r="BH257" s="90">
        <f>IF(N257="sníž. přenesená",J257,0)</f>
        <v>0</v>
      </c>
      <c r="BI257" s="90">
        <f>IF(N257="nulová",J257,0)</f>
        <v>0</v>
      </c>
      <c r="BJ257" s="14" t="s">
        <v>83</v>
      </c>
      <c r="BK257" s="90">
        <f>ROUND(I257*H257,2)</f>
        <v>0</v>
      </c>
      <c r="BL257" s="14" t="s">
        <v>222</v>
      </c>
      <c r="BM257" s="162" t="s">
        <v>421</v>
      </c>
    </row>
    <row r="258" spans="2:47" s="1" customFormat="1" ht="12">
      <c r="B258" s="30"/>
      <c r="D258" s="163" t="s">
        <v>158</v>
      </c>
      <c r="F258" s="164" t="s">
        <v>420</v>
      </c>
      <c r="I258" s="126"/>
      <c r="L258" s="30"/>
      <c r="M258" s="165"/>
      <c r="T258" s="52"/>
      <c r="AT258" s="14" t="s">
        <v>158</v>
      </c>
      <c r="AU258" s="14" t="s">
        <v>149</v>
      </c>
    </row>
    <row r="259" spans="2:65" s="1" customFormat="1" ht="24.2" customHeight="1">
      <c r="B259" s="30"/>
      <c r="C259" s="173" t="s">
        <v>422</v>
      </c>
      <c r="D259" s="173" t="s">
        <v>226</v>
      </c>
      <c r="E259" s="174" t="s">
        <v>423</v>
      </c>
      <c r="F259" s="175" t="s">
        <v>424</v>
      </c>
      <c r="G259" s="176" t="s">
        <v>170</v>
      </c>
      <c r="H259" s="177">
        <v>6</v>
      </c>
      <c r="I259" s="178"/>
      <c r="J259" s="179">
        <f>ROUND(I259*H259,2)</f>
        <v>0</v>
      </c>
      <c r="K259" s="180"/>
      <c r="L259" s="181"/>
      <c r="M259" s="182" t="s">
        <v>1</v>
      </c>
      <c r="N259" s="183" t="s">
        <v>40</v>
      </c>
      <c r="P259" s="160">
        <f>O259*H259</f>
        <v>0</v>
      </c>
      <c r="Q259" s="160">
        <v>1E-05</v>
      </c>
      <c r="R259" s="160">
        <f>Q259*H259</f>
        <v>6.000000000000001E-05</v>
      </c>
      <c r="S259" s="160">
        <v>0</v>
      </c>
      <c r="T259" s="161">
        <f>S259*H259</f>
        <v>0</v>
      </c>
      <c r="AR259" s="162" t="s">
        <v>229</v>
      </c>
      <c r="AT259" s="162" t="s">
        <v>226</v>
      </c>
      <c r="AU259" s="162" t="s">
        <v>149</v>
      </c>
      <c r="AY259" s="14" t="s">
        <v>148</v>
      </c>
      <c r="BE259" s="90">
        <f>IF(N259="základní",J259,0)</f>
        <v>0</v>
      </c>
      <c r="BF259" s="90">
        <f>IF(N259="snížená",J259,0)</f>
        <v>0</v>
      </c>
      <c r="BG259" s="90">
        <f>IF(N259="zákl. přenesená",J259,0)</f>
        <v>0</v>
      </c>
      <c r="BH259" s="90">
        <f>IF(N259="sníž. přenesená",J259,0)</f>
        <v>0</v>
      </c>
      <c r="BI259" s="90">
        <f>IF(N259="nulová",J259,0)</f>
        <v>0</v>
      </c>
      <c r="BJ259" s="14" t="s">
        <v>83</v>
      </c>
      <c r="BK259" s="90">
        <f>ROUND(I259*H259,2)</f>
        <v>0</v>
      </c>
      <c r="BL259" s="14" t="s">
        <v>222</v>
      </c>
      <c r="BM259" s="162" t="s">
        <v>425</v>
      </c>
    </row>
    <row r="260" spans="2:47" s="1" customFormat="1" ht="12">
      <c r="B260" s="30"/>
      <c r="D260" s="163" t="s">
        <v>158</v>
      </c>
      <c r="F260" s="164" t="s">
        <v>424</v>
      </c>
      <c r="I260" s="126"/>
      <c r="L260" s="30"/>
      <c r="M260" s="165"/>
      <c r="T260" s="52"/>
      <c r="AT260" s="14" t="s">
        <v>158</v>
      </c>
      <c r="AU260" s="14" t="s">
        <v>149</v>
      </c>
    </row>
    <row r="261" spans="2:65" s="1" customFormat="1" ht="24.2" customHeight="1">
      <c r="B261" s="30"/>
      <c r="C261" s="151" t="s">
        <v>426</v>
      </c>
      <c r="D261" s="151" t="s">
        <v>152</v>
      </c>
      <c r="E261" s="152" t="s">
        <v>427</v>
      </c>
      <c r="F261" s="153" t="s">
        <v>428</v>
      </c>
      <c r="G261" s="154" t="s">
        <v>282</v>
      </c>
      <c r="H261" s="155">
        <v>24</v>
      </c>
      <c r="I261" s="156"/>
      <c r="J261" s="157">
        <f>ROUND(I261*H261,2)</f>
        <v>0</v>
      </c>
      <c r="K261" s="158"/>
      <c r="L261" s="30"/>
      <c r="M261" s="159" t="s">
        <v>1</v>
      </c>
      <c r="N261" s="124" t="s">
        <v>40</v>
      </c>
      <c r="P261" s="160">
        <f>O261*H261</f>
        <v>0</v>
      </c>
      <c r="Q261" s="160">
        <v>0</v>
      </c>
      <c r="R261" s="160">
        <f>Q261*H261</f>
        <v>0</v>
      </c>
      <c r="S261" s="160">
        <v>0</v>
      </c>
      <c r="T261" s="161">
        <f>S261*H261</f>
        <v>0</v>
      </c>
      <c r="AR261" s="162" t="s">
        <v>222</v>
      </c>
      <c r="AT261" s="162" t="s">
        <v>152</v>
      </c>
      <c r="AU261" s="162" t="s">
        <v>149</v>
      </c>
      <c r="AY261" s="14" t="s">
        <v>148</v>
      </c>
      <c r="BE261" s="90">
        <f>IF(N261="základní",J261,0)</f>
        <v>0</v>
      </c>
      <c r="BF261" s="90">
        <f>IF(N261="snížená",J261,0)</f>
        <v>0</v>
      </c>
      <c r="BG261" s="90">
        <f>IF(N261="zákl. přenesená",J261,0)</f>
        <v>0</v>
      </c>
      <c r="BH261" s="90">
        <f>IF(N261="sníž. přenesená",J261,0)</f>
        <v>0</v>
      </c>
      <c r="BI261" s="90">
        <f>IF(N261="nulová",J261,0)</f>
        <v>0</v>
      </c>
      <c r="BJ261" s="14" t="s">
        <v>83</v>
      </c>
      <c r="BK261" s="90">
        <f>ROUND(I261*H261,2)</f>
        <v>0</v>
      </c>
      <c r="BL261" s="14" t="s">
        <v>222</v>
      </c>
      <c r="BM261" s="162" t="s">
        <v>429</v>
      </c>
    </row>
    <row r="262" spans="2:47" s="1" customFormat="1" ht="19.5">
      <c r="B262" s="30"/>
      <c r="D262" s="163" t="s">
        <v>158</v>
      </c>
      <c r="F262" s="164" t="s">
        <v>428</v>
      </c>
      <c r="I262" s="126"/>
      <c r="L262" s="30"/>
      <c r="M262" s="165"/>
      <c r="T262" s="52"/>
      <c r="AT262" s="14" t="s">
        <v>158</v>
      </c>
      <c r="AU262" s="14" t="s">
        <v>149</v>
      </c>
    </row>
    <row r="263" spans="2:65" s="1" customFormat="1" ht="37.9" customHeight="1">
      <c r="B263" s="30"/>
      <c r="C263" s="173" t="s">
        <v>430</v>
      </c>
      <c r="D263" s="173" t="s">
        <v>226</v>
      </c>
      <c r="E263" s="174" t="s">
        <v>431</v>
      </c>
      <c r="F263" s="175" t="s">
        <v>432</v>
      </c>
      <c r="G263" s="176" t="s">
        <v>170</v>
      </c>
      <c r="H263" s="177">
        <v>12</v>
      </c>
      <c r="I263" s="178"/>
      <c r="J263" s="179">
        <f>ROUND(I263*H263,2)</f>
        <v>0</v>
      </c>
      <c r="K263" s="180"/>
      <c r="L263" s="181"/>
      <c r="M263" s="182" t="s">
        <v>1</v>
      </c>
      <c r="N263" s="183" t="s">
        <v>40</v>
      </c>
      <c r="P263" s="160">
        <f>O263*H263</f>
        <v>0</v>
      </c>
      <c r="Q263" s="160">
        <v>1E-05</v>
      </c>
      <c r="R263" s="160">
        <f>Q263*H263</f>
        <v>0.00012000000000000002</v>
      </c>
      <c r="S263" s="160">
        <v>0</v>
      </c>
      <c r="T263" s="161">
        <f>S263*H263</f>
        <v>0</v>
      </c>
      <c r="AR263" s="162" t="s">
        <v>229</v>
      </c>
      <c r="AT263" s="162" t="s">
        <v>226</v>
      </c>
      <c r="AU263" s="162" t="s">
        <v>149</v>
      </c>
      <c r="AY263" s="14" t="s">
        <v>148</v>
      </c>
      <c r="BE263" s="90">
        <f>IF(N263="základní",J263,0)</f>
        <v>0</v>
      </c>
      <c r="BF263" s="90">
        <f>IF(N263="snížená",J263,0)</f>
        <v>0</v>
      </c>
      <c r="BG263" s="90">
        <f>IF(N263="zákl. přenesená",J263,0)</f>
        <v>0</v>
      </c>
      <c r="BH263" s="90">
        <f>IF(N263="sníž. přenesená",J263,0)</f>
        <v>0</v>
      </c>
      <c r="BI263" s="90">
        <f>IF(N263="nulová",J263,0)</f>
        <v>0</v>
      </c>
      <c r="BJ263" s="14" t="s">
        <v>83</v>
      </c>
      <c r="BK263" s="90">
        <f>ROUND(I263*H263,2)</f>
        <v>0</v>
      </c>
      <c r="BL263" s="14" t="s">
        <v>222</v>
      </c>
      <c r="BM263" s="162" t="s">
        <v>433</v>
      </c>
    </row>
    <row r="264" spans="2:47" s="1" customFormat="1" ht="19.5">
      <c r="B264" s="30"/>
      <c r="D264" s="163" t="s">
        <v>158</v>
      </c>
      <c r="F264" s="164" t="s">
        <v>432</v>
      </c>
      <c r="I264" s="126"/>
      <c r="L264" s="30"/>
      <c r="M264" s="165"/>
      <c r="T264" s="52"/>
      <c r="AT264" s="14" t="s">
        <v>158</v>
      </c>
      <c r="AU264" s="14" t="s">
        <v>149</v>
      </c>
    </row>
    <row r="265" spans="2:65" s="1" customFormat="1" ht="33" customHeight="1">
      <c r="B265" s="30"/>
      <c r="C265" s="151" t="s">
        <v>434</v>
      </c>
      <c r="D265" s="151" t="s">
        <v>152</v>
      </c>
      <c r="E265" s="152" t="s">
        <v>435</v>
      </c>
      <c r="F265" s="153" t="s">
        <v>436</v>
      </c>
      <c r="G265" s="154" t="s">
        <v>282</v>
      </c>
      <c r="H265" s="155">
        <v>170</v>
      </c>
      <c r="I265" s="156"/>
      <c r="J265" s="157">
        <f>ROUND(I265*H265,2)</f>
        <v>0</v>
      </c>
      <c r="K265" s="158"/>
      <c r="L265" s="30"/>
      <c r="M265" s="159" t="s">
        <v>1</v>
      </c>
      <c r="N265" s="124" t="s">
        <v>40</v>
      </c>
      <c r="P265" s="160">
        <f>O265*H265</f>
        <v>0</v>
      </c>
      <c r="Q265" s="160">
        <v>0</v>
      </c>
      <c r="R265" s="160">
        <f>Q265*H265</f>
        <v>0</v>
      </c>
      <c r="S265" s="160">
        <v>0</v>
      </c>
      <c r="T265" s="161">
        <f>S265*H265</f>
        <v>0</v>
      </c>
      <c r="AR265" s="162" t="s">
        <v>222</v>
      </c>
      <c r="AT265" s="162" t="s">
        <v>152</v>
      </c>
      <c r="AU265" s="162" t="s">
        <v>149</v>
      </c>
      <c r="AY265" s="14" t="s">
        <v>148</v>
      </c>
      <c r="BE265" s="90">
        <f>IF(N265="základní",J265,0)</f>
        <v>0</v>
      </c>
      <c r="BF265" s="90">
        <f>IF(N265="snížená",J265,0)</f>
        <v>0</v>
      </c>
      <c r="BG265" s="90">
        <f>IF(N265="zákl. přenesená",J265,0)</f>
        <v>0</v>
      </c>
      <c r="BH265" s="90">
        <f>IF(N265="sníž. přenesená",J265,0)</f>
        <v>0</v>
      </c>
      <c r="BI265" s="90">
        <f>IF(N265="nulová",J265,0)</f>
        <v>0</v>
      </c>
      <c r="BJ265" s="14" t="s">
        <v>83</v>
      </c>
      <c r="BK265" s="90">
        <f>ROUND(I265*H265,2)</f>
        <v>0</v>
      </c>
      <c r="BL265" s="14" t="s">
        <v>222</v>
      </c>
      <c r="BM265" s="162" t="s">
        <v>437</v>
      </c>
    </row>
    <row r="266" spans="2:47" s="1" customFormat="1" ht="48.75">
      <c r="B266" s="30"/>
      <c r="D266" s="163" t="s">
        <v>158</v>
      </c>
      <c r="F266" s="164" t="s">
        <v>438</v>
      </c>
      <c r="I266" s="126"/>
      <c r="L266" s="30"/>
      <c r="M266" s="165"/>
      <c r="T266" s="52"/>
      <c r="AT266" s="14" t="s">
        <v>158</v>
      </c>
      <c r="AU266" s="14" t="s">
        <v>149</v>
      </c>
    </row>
    <row r="267" spans="2:65" s="1" customFormat="1" ht="24.2" customHeight="1">
      <c r="B267" s="30"/>
      <c r="C267" s="173" t="s">
        <v>439</v>
      </c>
      <c r="D267" s="173" t="s">
        <v>226</v>
      </c>
      <c r="E267" s="174" t="s">
        <v>440</v>
      </c>
      <c r="F267" s="175" t="s">
        <v>441</v>
      </c>
      <c r="G267" s="176" t="s">
        <v>282</v>
      </c>
      <c r="H267" s="177">
        <v>140</v>
      </c>
      <c r="I267" s="178"/>
      <c r="J267" s="179">
        <f>ROUND(I267*H267,2)</f>
        <v>0</v>
      </c>
      <c r="K267" s="180"/>
      <c r="L267" s="181"/>
      <c r="M267" s="182" t="s">
        <v>1</v>
      </c>
      <c r="N267" s="183" t="s">
        <v>40</v>
      </c>
      <c r="P267" s="160">
        <f>O267*H267</f>
        <v>0</v>
      </c>
      <c r="Q267" s="160">
        <v>0.00017</v>
      </c>
      <c r="R267" s="160">
        <f>Q267*H267</f>
        <v>0.0238</v>
      </c>
      <c r="S267" s="160">
        <v>0</v>
      </c>
      <c r="T267" s="161">
        <f>S267*H267</f>
        <v>0</v>
      </c>
      <c r="AR267" s="162" t="s">
        <v>229</v>
      </c>
      <c r="AT267" s="162" t="s">
        <v>226</v>
      </c>
      <c r="AU267" s="162" t="s">
        <v>149</v>
      </c>
      <c r="AY267" s="14" t="s">
        <v>148</v>
      </c>
      <c r="BE267" s="90">
        <f>IF(N267="základní",J267,0)</f>
        <v>0</v>
      </c>
      <c r="BF267" s="90">
        <f>IF(N267="snížená",J267,0)</f>
        <v>0</v>
      </c>
      <c r="BG267" s="90">
        <f>IF(N267="zákl. přenesená",J267,0)</f>
        <v>0</v>
      </c>
      <c r="BH267" s="90">
        <f>IF(N267="sníž. přenesená",J267,0)</f>
        <v>0</v>
      </c>
      <c r="BI267" s="90">
        <f>IF(N267="nulová",J267,0)</f>
        <v>0</v>
      </c>
      <c r="BJ267" s="14" t="s">
        <v>83</v>
      </c>
      <c r="BK267" s="90">
        <f>ROUND(I267*H267,2)</f>
        <v>0</v>
      </c>
      <c r="BL267" s="14" t="s">
        <v>222</v>
      </c>
      <c r="BM267" s="162" t="s">
        <v>442</v>
      </c>
    </row>
    <row r="268" spans="2:47" s="1" customFormat="1" ht="19.5">
      <c r="B268" s="30"/>
      <c r="D268" s="163" t="s">
        <v>158</v>
      </c>
      <c r="F268" s="164" t="s">
        <v>441</v>
      </c>
      <c r="I268" s="126"/>
      <c r="L268" s="30"/>
      <c r="M268" s="165"/>
      <c r="T268" s="52"/>
      <c r="AT268" s="14" t="s">
        <v>158</v>
      </c>
      <c r="AU268" s="14" t="s">
        <v>149</v>
      </c>
    </row>
    <row r="269" spans="2:65" s="1" customFormat="1" ht="24.2" customHeight="1">
      <c r="B269" s="30"/>
      <c r="C269" s="173" t="s">
        <v>976</v>
      </c>
      <c r="D269" s="173" t="s">
        <v>226</v>
      </c>
      <c r="E269" s="174" t="s">
        <v>977</v>
      </c>
      <c r="F269" s="175" t="s">
        <v>978</v>
      </c>
      <c r="G269" s="176" t="s">
        <v>282</v>
      </c>
      <c r="H269" s="177">
        <v>30</v>
      </c>
      <c r="I269" s="178"/>
      <c r="J269" s="179">
        <f>ROUND(I269*H269,2)</f>
        <v>0</v>
      </c>
      <c r="K269" s="180"/>
      <c r="L269" s="181"/>
      <c r="M269" s="182" t="s">
        <v>1</v>
      </c>
      <c r="N269" s="183" t="s">
        <v>40</v>
      </c>
      <c r="P269" s="160">
        <f>O269*H269</f>
        <v>0</v>
      </c>
      <c r="Q269" s="160">
        <v>0.00023</v>
      </c>
      <c r="R269" s="160">
        <f>Q269*H269</f>
        <v>0.0069</v>
      </c>
      <c r="S269" s="160">
        <v>0</v>
      </c>
      <c r="T269" s="161">
        <f>S269*H269</f>
        <v>0</v>
      </c>
      <c r="AR269" s="162" t="s">
        <v>229</v>
      </c>
      <c r="AT269" s="162" t="s">
        <v>226</v>
      </c>
      <c r="AU269" s="162" t="s">
        <v>149</v>
      </c>
      <c r="AY269" s="14" t="s">
        <v>148</v>
      </c>
      <c r="BE269" s="90">
        <f>IF(N269="základní",J269,0)</f>
        <v>0</v>
      </c>
      <c r="BF269" s="90">
        <f>IF(N269="snížená",J269,0)</f>
        <v>0</v>
      </c>
      <c r="BG269" s="90">
        <f>IF(N269="zákl. přenesená",J269,0)</f>
        <v>0</v>
      </c>
      <c r="BH269" s="90">
        <f>IF(N269="sníž. přenesená",J269,0)</f>
        <v>0</v>
      </c>
      <c r="BI269" s="90">
        <f>IF(N269="nulová",J269,0)</f>
        <v>0</v>
      </c>
      <c r="BJ269" s="14" t="s">
        <v>83</v>
      </c>
      <c r="BK269" s="90">
        <f>ROUND(I269*H269,2)</f>
        <v>0</v>
      </c>
      <c r="BL269" s="14" t="s">
        <v>222</v>
      </c>
      <c r="BM269" s="162" t="s">
        <v>979</v>
      </c>
    </row>
    <row r="270" spans="2:47" s="1" customFormat="1" ht="19.5">
      <c r="B270" s="30"/>
      <c r="D270" s="163" t="s">
        <v>158</v>
      </c>
      <c r="F270" s="164" t="s">
        <v>978</v>
      </c>
      <c r="I270" s="126"/>
      <c r="L270" s="30"/>
      <c r="M270" s="165"/>
      <c r="T270" s="52"/>
      <c r="AT270" s="14" t="s">
        <v>158</v>
      </c>
      <c r="AU270" s="14" t="s">
        <v>149</v>
      </c>
    </row>
    <row r="271" spans="2:65" s="1" customFormat="1" ht="24.2" customHeight="1">
      <c r="B271" s="30"/>
      <c r="C271" s="151" t="s">
        <v>452</v>
      </c>
      <c r="D271" s="151" t="s">
        <v>152</v>
      </c>
      <c r="E271" s="152" t="s">
        <v>453</v>
      </c>
      <c r="F271" s="153" t="s">
        <v>454</v>
      </c>
      <c r="G271" s="154" t="s">
        <v>170</v>
      </c>
      <c r="H271" s="155">
        <v>1</v>
      </c>
      <c r="I271" s="156"/>
      <c r="J271" s="157">
        <f>ROUND(I271*H271,2)</f>
        <v>0</v>
      </c>
      <c r="K271" s="158"/>
      <c r="L271" s="30"/>
      <c r="M271" s="159" t="s">
        <v>1</v>
      </c>
      <c r="N271" s="124" t="s">
        <v>40</v>
      </c>
      <c r="P271" s="160">
        <f>O271*H271</f>
        <v>0</v>
      </c>
      <c r="Q271" s="160">
        <v>0</v>
      </c>
      <c r="R271" s="160">
        <f>Q271*H271</f>
        <v>0</v>
      </c>
      <c r="S271" s="160">
        <v>0</v>
      </c>
      <c r="T271" s="161">
        <f>S271*H271</f>
        <v>0</v>
      </c>
      <c r="AR271" s="162" t="s">
        <v>222</v>
      </c>
      <c r="AT271" s="162" t="s">
        <v>152</v>
      </c>
      <c r="AU271" s="162" t="s">
        <v>149</v>
      </c>
      <c r="AY271" s="14" t="s">
        <v>148</v>
      </c>
      <c r="BE271" s="90">
        <f>IF(N271="základní",J271,0)</f>
        <v>0</v>
      </c>
      <c r="BF271" s="90">
        <f>IF(N271="snížená",J271,0)</f>
        <v>0</v>
      </c>
      <c r="BG271" s="90">
        <f>IF(N271="zákl. přenesená",J271,0)</f>
        <v>0</v>
      </c>
      <c r="BH271" s="90">
        <f>IF(N271="sníž. přenesená",J271,0)</f>
        <v>0</v>
      </c>
      <c r="BI271" s="90">
        <f>IF(N271="nulová",J271,0)</f>
        <v>0</v>
      </c>
      <c r="BJ271" s="14" t="s">
        <v>83</v>
      </c>
      <c r="BK271" s="90">
        <f>ROUND(I271*H271,2)</f>
        <v>0</v>
      </c>
      <c r="BL271" s="14" t="s">
        <v>222</v>
      </c>
      <c r="BM271" s="162" t="s">
        <v>455</v>
      </c>
    </row>
    <row r="272" spans="2:47" s="1" customFormat="1" ht="39">
      <c r="B272" s="30"/>
      <c r="D272" s="163" t="s">
        <v>158</v>
      </c>
      <c r="F272" s="164" t="s">
        <v>456</v>
      </c>
      <c r="I272" s="126"/>
      <c r="L272" s="30"/>
      <c r="M272" s="165"/>
      <c r="T272" s="52"/>
      <c r="AT272" s="14" t="s">
        <v>158</v>
      </c>
      <c r="AU272" s="14" t="s">
        <v>149</v>
      </c>
    </row>
    <row r="273" spans="2:65" s="1" customFormat="1" ht="37.9" customHeight="1">
      <c r="B273" s="30"/>
      <c r="C273" s="173" t="s">
        <v>457</v>
      </c>
      <c r="D273" s="173" t="s">
        <v>226</v>
      </c>
      <c r="E273" s="174" t="s">
        <v>458</v>
      </c>
      <c r="F273" s="175" t="s">
        <v>459</v>
      </c>
      <c r="G273" s="176" t="s">
        <v>170</v>
      </c>
      <c r="H273" s="177">
        <v>1</v>
      </c>
      <c r="I273" s="178"/>
      <c r="J273" s="179">
        <f>ROUND(I273*H273,2)</f>
        <v>0</v>
      </c>
      <c r="K273" s="180"/>
      <c r="L273" s="181"/>
      <c r="M273" s="182" t="s">
        <v>1</v>
      </c>
      <c r="N273" s="183" t="s">
        <v>40</v>
      </c>
      <c r="P273" s="160">
        <f>O273*H273</f>
        <v>0</v>
      </c>
      <c r="Q273" s="160">
        <v>0.00015</v>
      </c>
      <c r="R273" s="160">
        <f>Q273*H273</f>
        <v>0.00015</v>
      </c>
      <c r="S273" s="160">
        <v>0</v>
      </c>
      <c r="T273" s="161">
        <f>S273*H273</f>
        <v>0</v>
      </c>
      <c r="AR273" s="162" t="s">
        <v>229</v>
      </c>
      <c r="AT273" s="162" t="s">
        <v>226</v>
      </c>
      <c r="AU273" s="162" t="s">
        <v>149</v>
      </c>
      <c r="AY273" s="14" t="s">
        <v>148</v>
      </c>
      <c r="BE273" s="90">
        <f>IF(N273="základní",J273,0)</f>
        <v>0</v>
      </c>
      <c r="BF273" s="90">
        <f>IF(N273="snížená",J273,0)</f>
        <v>0</v>
      </c>
      <c r="BG273" s="90">
        <f>IF(N273="zákl. přenesená",J273,0)</f>
        <v>0</v>
      </c>
      <c r="BH273" s="90">
        <f>IF(N273="sníž. přenesená",J273,0)</f>
        <v>0</v>
      </c>
      <c r="BI273" s="90">
        <f>IF(N273="nulová",J273,0)</f>
        <v>0</v>
      </c>
      <c r="BJ273" s="14" t="s">
        <v>83</v>
      </c>
      <c r="BK273" s="90">
        <f>ROUND(I273*H273,2)</f>
        <v>0</v>
      </c>
      <c r="BL273" s="14" t="s">
        <v>222</v>
      </c>
      <c r="BM273" s="162" t="s">
        <v>460</v>
      </c>
    </row>
    <row r="274" spans="2:47" s="1" customFormat="1" ht="19.5">
      <c r="B274" s="30"/>
      <c r="D274" s="163" t="s">
        <v>158</v>
      </c>
      <c r="F274" s="164" t="s">
        <v>461</v>
      </c>
      <c r="I274" s="126"/>
      <c r="L274" s="30"/>
      <c r="M274" s="165"/>
      <c r="T274" s="52"/>
      <c r="AT274" s="14" t="s">
        <v>158</v>
      </c>
      <c r="AU274" s="14" t="s">
        <v>149</v>
      </c>
    </row>
    <row r="275" spans="2:65" s="1" customFormat="1" ht="33" customHeight="1">
      <c r="B275" s="30"/>
      <c r="C275" s="151" t="s">
        <v>462</v>
      </c>
      <c r="D275" s="151" t="s">
        <v>152</v>
      </c>
      <c r="E275" s="152" t="s">
        <v>463</v>
      </c>
      <c r="F275" s="153" t="s">
        <v>464</v>
      </c>
      <c r="G275" s="154" t="s">
        <v>282</v>
      </c>
      <c r="H275" s="155">
        <v>25</v>
      </c>
      <c r="I275" s="156"/>
      <c r="J275" s="157">
        <f>ROUND(I275*H275,2)</f>
        <v>0</v>
      </c>
      <c r="K275" s="158"/>
      <c r="L275" s="30"/>
      <c r="M275" s="159" t="s">
        <v>1</v>
      </c>
      <c r="N275" s="124" t="s">
        <v>40</v>
      </c>
      <c r="P275" s="160">
        <f>O275*H275</f>
        <v>0</v>
      </c>
      <c r="Q275" s="160">
        <v>0</v>
      </c>
      <c r="R275" s="160">
        <f>Q275*H275</f>
        <v>0</v>
      </c>
      <c r="S275" s="160">
        <v>0</v>
      </c>
      <c r="T275" s="161">
        <f>S275*H275</f>
        <v>0</v>
      </c>
      <c r="AR275" s="162" t="s">
        <v>222</v>
      </c>
      <c r="AT275" s="162" t="s">
        <v>152</v>
      </c>
      <c r="AU275" s="162" t="s">
        <v>149</v>
      </c>
      <c r="AY275" s="14" t="s">
        <v>148</v>
      </c>
      <c r="BE275" s="90">
        <f>IF(N275="základní",J275,0)</f>
        <v>0</v>
      </c>
      <c r="BF275" s="90">
        <f>IF(N275="snížená",J275,0)</f>
        <v>0</v>
      </c>
      <c r="BG275" s="90">
        <f>IF(N275="zákl. přenesená",J275,0)</f>
        <v>0</v>
      </c>
      <c r="BH275" s="90">
        <f>IF(N275="sníž. přenesená",J275,0)</f>
        <v>0</v>
      </c>
      <c r="BI275" s="90">
        <f>IF(N275="nulová",J275,0)</f>
        <v>0</v>
      </c>
      <c r="BJ275" s="14" t="s">
        <v>83</v>
      </c>
      <c r="BK275" s="90">
        <f>ROUND(I275*H275,2)</f>
        <v>0</v>
      </c>
      <c r="BL275" s="14" t="s">
        <v>222</v>
      </c>
      <c r="BM275" s="162" t="s">
        <v>465</v>
      </c>
    </row>
    <row r="276" spans="2:47" s="1" customFormat="1" ht="29.25">
      <c r="B276" s="30"/>
      <c r="D276" s="163" t="s">
        <v>158</v>
      </c>
      <c r="F276" s="164" t="s">
        <v>466</v>
      </c>
      <c r="I276" s="126"/>
      <c r="L276" s="30"/>
      <c r="M276" s="165"/>
      <c r="T276" s="52"/>
      <c r="AT276" s="14" t="s">
        <v>158</v>
      </c>
      <c r="AU276" s="14" t="s">
        <v>149</v>
      </c>
    </row>
    <row r="277" spans="2:65" s="1" customFormat="1" ht="24.2" customHeight="1">
      <c r="B277" s="30"/>
      <c r="C277" s="173" t="s">
        <v>467</v>
      </c>
      <c r="D277" s="173" t="s">
        <v>226</v>
      </c>
      <c r="E277" s="174" t="s">
        <v>468</v>
      </c>
      <c r="F277" s="175" t="s">
        <v>469</v>
      </c>
      <c r="G277" s="176" t="s">
        <v>282</v>
      </c>
      <c r="H277" s="177">
        <v>25</v>
      </c>
      <c r="I277" s="178"/>
      <c r="J277" s="179">
        <f>ROUND(I277*H277,2)</f>
        <v>0</v>
      </c>
      <c r="K277" s="180"/>
      <c r="L277" s="181"/>
      <c r="M277" s="182" t="s">
        <v>1</v>
      </c>
      <c r="N277" s="183" t="s">
        <v>40</v>
      </c>
      <c r="P277" s="160">
        <f>O277*H277</f>
        <v>0</v>
      </c>
      <c r="Q277" s="160">
        <v>7E-05</v>
      </c>
      <c r="R277" s="160">
        <f>Q277*H277</f>
        <v>0.0017499999999999998</v>
      </c>
      <c r="S277" s="160">
        <v>0</v>
      </c>
      <c r="T277" s="161">
        <f>S277*H277</f>
        <v>0</v>
      </c>
      <c r="AR277" s="162" t="s">
        <v>229</v>
      </c>
      <c r="AT277" s="162" t="s">
        <v>226</v>
      </c>
      <c r="AU277" s="162" t="s">
        <v>149</v>
      </c>
      <c r="AY277" s="14" t="s">
        <v>148</v>
      </c>
      <c r="BE277" s="90">
        <f>IF(N277="základní",J277,0)</f>
        <v>0</v>
      </c>
      <c r="BF277" s="90">
        <f>IF(N277="snížená",J277,0)</f>
        <v>0</v>
      </c>
      <c r="BG277" s="90">
        <f>IF(N277="zákl. přenesená",J277,0)</f>
        <v>0</v>
      </c>
      <c r="BH277" s="90">
        <f>IF(N277="sníž. přenesená",J277,0)</f>
        <v>0</v>
      </c>
      <c r="BI277" s="90">
        <f>IF(N277="nulová",J277,0)</f>
        <v>0</v>
      </c>
      <c r="BJ277" s="14" t="s">
        <v>83</v>
      </c>
      <c r="BK277" s="90">
        <f>ROUND(I277*H277,2)</f>
        <v>0</v>
      </c>
      <c r="BL277" s="14" t="s">
        <v>222</v>
      </c>
      <c r="BM277" s="162" t="s">
        <v>470</v>
      </c>
    </row>
    <row r="278" spans="2:47" s="1" customFormat="1" ht="19.5">
      <c r="B278" s="30"/>
      <c r="D278" s="163" t="s">
        <v>158</v>
      </c>
      <c r="F278" s="164" t="s">
        <v>469</v>
      </c>
      <c r="I278" s="126"/>
      <c r="L278" s="30"/>
      <c r="M278" s="165"/>
      <c r="T278" s="52"/>
      <c r="AT278" s="14" t="s">
        <v>158</v>
      </c>
      <c r="AU278" s="14" t="s">
        <v>149</v>
      </c>
    </row>
    <row r="279" spans="2:65" s="1" customFormat="1" ht="16.5" customHeight="1">
      <c r="B279" s="30"/>
      <c r="C279" s="151" t="s">
        <v>980</v>
      </c>
      <c r="D279" s="151" t="s">
        <v>152</v>
      </c>
      <c r="E279" s="152" t="s">
        <v>981</v>
      </c>
      <c r="F279" s="153" t="s">
        <v>982</v>
      </c>
      <c r="G279" s="154" t="s">
        <v>282</v>
      </c>
      <c r="H279" s="155">
        <v>2</v>
      </c>
      <c r="I279" s="156"/>
      <c r="J279" s="157">
        <f>ROUND(I279*H279,2)</f>
        <v>0</v>
      </c>
      <c r="K279" s="158"/>
      <c r="L279" s="30"/>
      <c r="M279" s="159" t="s">
        <v>1</v>
      </c>
      <c r="N279" s="124" t="s">
        <v>40</v>
      </c>
      <c r="P279" s="160">
        <f>O279*H279</f>
        <v>0</v>
      </c>
      <c r="Q279" s="160">
        <v>0</v>
      </c>
      <c r="R279" s="160">
        <f>Q279*H279</f>
        <v>0</v>
      </c>
      <c r="S279" s="160">
        <v>0</v>
      </c>
      <c r="T279" s="161">
        <f>S279*H279</f>
        <v>0</v>
      </c>
      <c r="AR279" s="162" t="s">
        <v>222</v>
      </c>
      <c r="AT279" s="162" t="s">
        <v>152</v>
      </c>
      <c r="AU279" s="162" t="s">
        <v>149</v>
      </c>
      <c r="AY279" s="14" t="s">
        <v>148</v>
      </c>
      <c r="BE279" s="90">
        <f>IF(N279="základní",J279,0)</f>
        <v>0</v>
      </c>
      <c r="BF279" s="90">
        <f>IF(N279="snížená",J279,0)</f>
        <v>0</v>
      </c>
      <c r="BG279" s="90">
        <f>IF(N279="zákl. přenesená",J279,0)</f>
        <v>0</v>
      </c>
      <c r="BH279" s="90">
        <f>IF(N279="sníž. přenesená",J279,0)</f>
        <v>0</v>
      </c>
      <c r="BI279" s="90">
        <f>IF(N279="nulová",J279,0)</f>
        <v>0</v>
      </c>
      <c r="BJ279" s="14" t="s">
        <v>83</v>
      </c>
      <c r="BK279" s="90">
        <f>ROUND(I279*H279,2)</f>
        <v>0</v>
      </c>
      <c r="BL279" s="14" t="s">
        <v>222</v>
      </c>
      <c r="BM279" s="162" t="s">
        <v>983</v>
      </c>
    </row>
    <row r="280" spans="2:47" s="1" customFormat="1" ht="19.5">
      <c r="B280" s="30"/>
      <c r="D280" s="163" t="s">
        <v>158</v>
      </c>
      <c r="F280" s="164" t="s">
        <v>984</v>
      </c>
      <c r="I280" s="126"/>
      <c r="L280" s="30"/>
      <c r="M280" s="165"/>
      <c r="T280" s="52"/>
      <c r="AT280" s="14" t="s">
        <v>158</v>
      </c>
      <c r="AU280" s="14" t="s">
        <v>149</v>
      </c>
    </row>
    <row r="281" spans="2:65" s="1" customFormat="1" ht="24.2" customHeight="1">
      <c r="B281" s="30"/>
      <c r="C281" s="173" t="s">
        <v>985</v>
      </c>
      <c r="D281" s="173" t="s">
        <v>226</v>
      </c>
      <c r="E281" s="174" t="s">
        <v>986</v>
      </c>
      <c r="F281" s="175" t="s">
        <v>987</v>
      </c>
      <c r="G281" s="176" t="s">
        <v>282</v>
      </c>
      <c r="H281" s="177">
        <v>2</v>
      </c>
      <c r="I281" s="178"/>
      <c r="J281" s="179">
        <f>ROUND(I281*H281,2)</f>
        <v>0</v>
      </c>
      <c r="K281" s="180"/>
      <c r="L281" s="181"/>
      <c r="M281" s="182" t="s">
        <v>1</v>
      </c>
      <c r="N281" s="183" t="s">
        <v>40</v>
      </c>
      <c r="P281" s="160">
        <f>O281*H281</f>
        <v>0</v>
      </c>
      <c r="Q281" s="160">
        <v>0.00283</v>
      </c>
      <c r="R281" s="160">
        <f>Q281*H281</f>
        <v>0.00566</v>
      </c>
      <c r="S281" s="160">
        <v>0</v>
      </c>
      <c r="T281" s="161">
        <f>S281*H281</f>
        <v>0</v>
      </c>
      <c r="AR281" s="162" t="s">
        <v>229</v>
      </c>
      <c r="AT281" s="162" t="s">
        <v>226</v>
      </c>
      <c r="AU281" s="162" t="s">
        <v>149</v>
      </c>
      <c r="AY281" s="14" t="s">
        <v>148</v>
      </c>
      <c r="BE281" s="90">
        <f>IF(N281="základní",J281,0)</f>
        <v>0</v>
      </c>
      <c r="BF281" s="90">
        <f>IF(N281="snížená",J281,0)</f>
        <v>0</v>
      </c>
      <c r="BG281" s="90">
        <f>IF(N281="zákl. přenesená",J281,0)</f>
        <v>0</v>
      </c>
      <c r="BH281" s="90">
        <f>IF(N281="sníž. přenesená",J281,0)</f>
        <v>0</v>
      </c>
      <c r="BI281" s="90">
        <f>IF(N281="nulová",J281,0)</f>
        <v>0</v>
      </c>
      <c r="BJ281" s="14" t="s">
        <v>83</v>
      </c>
      <c r="BK281" s="90">
        <f>ROUND(I281*H281,2)</f>
        <v>0</v>
      </c>
      <c r="BL281" s="14" t="s">
        <v>222</v>
      </c>
      <c r="BM281" s="162" t="s">
        <v>988</v>
      </c>
    </row>
    <row r="282" spans="2:47" s="1" customFormat="1" ht="19.5">
      <c r="B282" s="30"/>
      <c r="D282" s="163" t="s">
        <v>158</v>
      </c>
      <c r="F282" s="164" t="s">
        <v>987</v>
      </c>
      <c r="I282" s="126"/>
      <c r="L282" s="30"/>
      <c r="M282" s="165"/>
      <c r="T282" s="52"/>
      <c r="AT282" s="14" t="s">
        <v>158</v>
      </c>
      <c r="AU282" s="14" t="s">
        <v>149</v>
      </c>
    </row>
    <row r="283" spans="2:65" s="1" customFormat="1" ht="24.2" customHeight="1">
      <c r="B283" s="30"/>
      <c r="C283" s="151" t="s">
        <v>471</v>
      </c>
      <c r="D283" s="151" t="s">
        <v>152</v>
      </c>
      <c r="E283" s="152" t="s">
        <v>472</v>
      </c>
      <c r="F283" s="153" t="s">
        <v>473</v>
      </c>
      <c r="G283" s="154" t="s">
        <v>170</v>
      </c>
      <c r="H283" s="155">
        <v>1</v>
      </c>
      <c r="I283" s="156"/>
      <c r="J283" s="157">
        <f>ROUND(I283*H283,2)</f>
        <v>0</v>
      </c>
      <c r="K283" s="158"/>
      <c r="L283" s="30"/>
      <c r="M283" s="159" t="s">
        <v>1</v>
      </c>
      <c r="N283" s="124" t="s">
        <v>40</v>
      </c>
      <c r="P283" s="160">
        <f>O283*H283</f>
        <v>0</v>
      </c>
      <c r="Q283" s="160">
        <v>0</v>
      </c>
      <c r="R283" s="160">
        <f>Q283*H283</f>
        <v>0</v>
      </c>
      <c r="S283" s="160">
        <v>5E-05</v>
      </c>
      <c r="T283" s="161">
        <f>S283*H283</f>
        <v>5E-05</v>
      </c>
      <c r="AR283" s="162" t="s">
        <v>222</v>
      </c>
      <c r="AT283" s="162" t="s">
        <v>152</v>
      </c>
      <c r="AU283" s="162" t="s">
        <v>149</v>
      </c>
      <c r="AY283" s="14" t="s">
        <v>148</v>
      </c>
      <c r="BE283" s="90">
        <f>IF(N283="základní",J283,0)</f>
        <v>0</v>
      </c>
      <c r="BF283" s="90">
        <f>IF(N283="snížená",J283,0)</f>
        <v>0</v>
      </c>
      <c r="BG283" s="90">
        <f>IF(N283="zákl. přenesená",J283,0)</f>
        <v>0</v>
      </c>
      <c r="BH283" s="90">
        <f>IF(N283="sníž. přenesená",J283,0)</f>
        <v>0</v>
      </c>
      <c r="BI283" s="90">
        <f>IF(N283="nulová",J283,0)</f>
        <v>0</v>
      </c>
      <c r="BJ283" s="14" t="s">
        <v>83</v>
      </c>
      <c r="BK283" s="90">
        <f>ROUND(I283*H283,2)</f>
        <v>0</v>
      </c>
      <c r="BL283" s="14" t="s">
        <v>222</v>
      </c>
      <c r="BM283" s="162" t="s">
        <v>474</v>
      </c>
    </row>
    <row r="284" spans="2:47" s="1" customFormat="1" ht="126.75">
      <c r="B284" s="30"/>
      <c r="D284" s="163" t="s">
        <v>158</v>
      </c>
      <c r="F284" s="164" t="s">
        <v>1355</v>
      </c>
      <c r="I284" s="126"/>
      <c r="L284" s="30"/>
      <c r="M284" s="165"/>
      <c r="T284" s="52"/>
      <c r="AT284" s="14" t="s">
        <v>158</v>
      </c>
      <c r="AU284" s="14" t="s">
        <v>149</v>
      </c>
    </row>
    <row r="285" spans="2:65" s="1" customFormat="1" ht="37.9" customHeight="1">
      <c r="B285" s="30"/>
      <c r="C285" s="151" t="s">
        <v>475</v>
      </c>
      <c r="D285" s="151" t="s">
        <v>152</v>
      </c>
      <c r="E285" s="152" t="s">
        <v>476</v>
      </c>
      <c r="F285" s="153" t="s">
        <v>477</v>
      </c>
      <c r="G285" s="154" t="s">
        <v>170</v>
      </c>
      <c r="H285" s="155">
        <v>1</v>
      </c>
      <c r="I285" s="156"/>
      <c r="J285" s="157">
        <f>ROUND(I285*H285,2)</f>
        <v>0</v>
      </c>
      <c r="K285" s="158"/>
      <c r="L285" s="30"/>
      <c r="M285" s="159" t="s">
        <v>1</v>
      </c>
      <c r="N285" s="124" t="s">
        <v>40</v>
      </c>
      <c r="P285" s="160">
        <f>O285*H285</f>
        <v>0</v>
      </c>
      <c r="Q285" s="160">
        <v>0</v>
      </c>
      <c r="R285" s="160">
        <f>Q285*H285</f>
        <v>0</v>
      </c>
      <c r="S285" s="160">
        <v>5E-05</v>
      </c>
      <c r="T285" s="161">
        <f>S285*H285</f>
        <v>5E-05</v>
      </c>
      <c r="AR285" s="162" t="s">
        <v>222</v>
      </c>
      <c r="AT285" s="162" t="s">
        <v>152</v>
      </c>
      <c r="AU285" s="162" t="s">
        <v>149</v>
      </c>
      <c r="AY285" s="14" t="s">
        <v>148</v>
      </c>
      <c r="BE285" s="90">
        <f>IF(N285="základní",J285,0)</f>
        <v>0</v>
      </c>
      <c r="BF285" s="90">
        <f>IF(N285="snížená",J285,0)</f>
        <v>0</v>
      </c>
      <c r="BG285" s="90">
        <f>IF(N285="zákl. přenesená",J285,0)</f>
        <v>0</v>
      </c>
      <c r="BH285" s="90">
        <f>IF(N285="sníž. přenesená",J285,0)</f>
        <v>0</v>
      </c>
      <c r="BI285" s="90">
        <f>IF(N285="nulová",J285,0)</f>
        <v>0</v>
      </c>
      <c r="BJ285" s="14" t="s">
        <v>83</v>
      </c>
      <c r="BK285" s="90">
        <f>ROUND(I285*H285,2)</f>
        <v>0</v>
      </c>
      <c r="BL285" s="14" t="s">
        <v>222</v>
      </c>
      <c r="BM285" s="162" t="s">
        <v>478</v>
      </c>
    </row>
    <row r="286" spans="2:47" s="1" customFormat="1" ht="107.25">
      <c r="B286" s="30"/>
      <c r="D286" s="163" t="s">
        <v>158</v>
      </c>
      <c r="F286" s="164" t="s">
        <v>1356</v>
      </c>
      <c r="I286" s="126"/>
      <c r="L286" s="30"/>
      <c r="M286" s="165"/>
      <c r="T286" s="52"/>
      <c r="AT286" s="14" t="s">
        <v>158</v>
      </c>
      <c r="AU286" s="14" t="s">
        <v>149</v>
      </c>
    </row>
    <row r="287" spans="2:65" s="1" customFormat="1" ht="24.2" customHeight="1">
      <c r="B287" s="30"/>
      <c r="C287" s="151" t="s">
        <v>479</v>
      </c>
      <c r="D287" s="151" t="s">
        <v>152</v>
      </c>
      <c r="E287" s="152" t="s">
        <v>480</v>
      </c>
      <c r="F287" s="153" t="s">
        <v>481</v>
      </c>
      <c r="G287" s="154" t="s">
        <v>170</v>
      </c>
      <c r="H287" s="155">
        <v>1</v>
      </c>
      <c r="I287" s="156"/>
      <c r="J287" s="157">
        <f>ROUND(I287*H287,2)</f>
        <v>0</v>
      </c>
      <c r="K287" s="158"/>
      <c r="L287" s="30"/>
      <c r="M287" s="159" t="s">
        <v>1</v>
      </c>
      <c r="N287" s="124" t="s">
        <v>40</v>
      </c>
      <c r="P287" s="160">
        <f>O287*H287</f>
        <v>0</v>
      </c>
      <c r="Q287" s="160">
        <v>0</v>
      </c>
      <c r="R287" s="160">
        <f>Q287*H287</f>
        <v>0</v>
      </c>
      <c r="S287" s="160">
        <v>5E-05</v>
      </c>
      <c r="T287" s="161">
        <f>S287*H287</f>
        <v>5E-05</v>
      </c>
      <c r="AR287" s="162" t="s">
        <v>222</v>
      </c>
      <c r="AT287" s="162" t="s">
        <v>152</v>
      </c>
      <c r="AU287" s="162" t="s">
        <v>149</v>
      </c>
      <c r="AY287" s="14" t="s">
        <v>148</v>
      </c>
      <c r="BE287" s="90">
        <f>IF(N287="základní",J287,0)</f>
        <v>0</v>
      </c>
      <c r="BF287" s="90">
        <f>IF(N287="snížená",J287,0)</f>
        <v>0</v>
      </c>
      <c r="BG287" s="90">
        <f>IF(N287="zákl. přenesená",J287,0)</f>
        <v>0</v>
      </c>
      <c r="BH287" s="90">
        <f>IF(N287="sníž. přenesená",J287,0)</f>
        <v>0</v>
      </c>
      <c r="BI287" s="90">
        <f>IF(N287="nulová",J287,0)</f>
        <v>0</v>
      </c>
      <c r="BJ287" s="14" t="s">
        <v>83</v>
      </c>
      <c r="BK287" s="90">
        <f>ROUND(I287*H287,2)</f>
        <v>0</v>
      </c>
      <c r="BL287" s="14" t="s">
        <v>222</v>
      </c>
      <c r="BM287" s="162" t="s">
        <v>482</v>
      </c>
    </row>
    <row r="288" spans="2:47" s="1" customFormat="1" ht="19.5">
      <c r="B288" s="30"/>
      <c r="D288" s="163" t="s">
        <v>158</v>
      </c>
      <c r="F288" s="164" t="s">
        <v>481</v>
      </c>
      <c r="I288" s="126"/>
      <c r="L288" s="30"/>
      <c r="M288" s="165"/>
      <c r="T288" s="52"/>
      <c r="AT288" s="14" t="s">
        <v>158</v>
      </c>
      <c r="AU288" s="14" t="s">
        <v>149</v>
      </c>
    </row>
    <row r="289" spans="2:65" s="1" customFormat="1" ht="16.5" customHeight="1">
      <c r="B289" s="30"/>
      <c r="C289" s="173" t="s">
        <v>483</v>
      </c>
      <c r="D289" s="173" t="s">
        <v>226</v>
      </c>
      <c r="E289" s="174" t="s">
        <v>484</v>
      </c>
      <c r="F289" s="175" t="s">
        <v>485</v>
      </c>
      <c r="G289" s="176" t="s">
        <v>282</v>
      </c>
      <c r="H289" s="177">
        <v>1</v>
      </c>
      <c r="I289" s="178"/>
      <c r="J289" s="179">
        <f>ROUND(I289*H289,2)</f>
        <v>0</v>
      </c>
      <c r="K289" s="180"/>
      <c r="L289" s="181"/>
      <c r="M289" s="182" t="s">
        <v>1</v>
      </c>
      <c r="N289" s="183" t="s">
        <v>40</v>
      </c>
      <c r="P289" s="160">
        <f>O289*H289</f>
        <v>0</v>
      </c>
      <c r="Q289" s="160">
        <v>7E-05</v>
      </c>
      <c r="R289" s="160">
        <f>Q289*H289</f>
        <v>7E-05</v>
      </c>
      <c r="S289" s="160">
        <v>0</v>
      </c>
      <c r="T289" s="161">
        <f>S289*H289</f>
        <v>0</v>
      </c>
      <c r="AR289" s="162" t="s">
        <v>229</v>
      </c>
      <c r="AT289" s="162" t="s">
        <v>226</v>
      </c>
      <c r="AU289" s="162" t="s">
        <v>149</v>
      </c>
      <c r="AY289" s="14" t="s">
        <v>148</v>
      </c>
      <c r="BE289" s="90">
        <f>IF(N289="základní",J289,0)</f>
        <v>0</v>
      </c>
      <c r="BF289" s="90">
        <f>IF(N289="snížená",J289,0)</f>
        <v>0</v>
      </c>
      <c r="BG289" s="90">
        <f>IF(N289="zákl. přenesená",J289,0)</f>
        <v>0</v>
      </c>
      <c r="BH289" s="90">
        <f>IF(N289="sníž. přenesená",J289,0)</f>
        <v>0</v>
      </c>
      <c r="BI289" s="90">
        <f>IF(N289="nulová",J289,0)</f>
        <v>0</v>
      </c>
      <c r="BJ289" s="14" t="s">
        <v>83</v>
      </c>
      <c r="BK289" s="90">
        <f>ROUND(I289*H289,2)</f>
        <v>0</v>
      </c>
      <c r="BL289" s="14" t="s">
        <v>222</v>
      </c>
      <c r="BM289" s="162" t="s">
        <v>486</v>
      </c>
    </row>
    <row r="290" spans="2:47" s="1" customFormat="1" ht="12">
      <c r="B290" s="30"/>
      <c r="D290" s="163" t="s">
        <v>158</v>
      </c>
      <c r="F290" s="164" t="s">
        <v>487</v>
      </c>
      <c r="I290" s="126"/>
      <c r="L290" s="30"/>
      <c r="M290" s="165"/>
      <c r="T290" s="52"/>
      <c r="AT290" s="14" t="s">
        <v>158</v>
      </c>
      <c r="AU290" s="14" t="s">
        <v>149</v>
      </c>
    </row>
    <row r="291" spans="2:65" s="1" customFormat="1" ht="21.75" customHeight="1">
      <c r="B291" s="30"/>
      <c r="C291" s="151" t="s">
        <v>488</v>
      </c>
      <c r="D291" s="151" t="s">
        <v>152</v>
      </c>
      <c r="E291" s="152" t="s">
        <v>489</v>
      </c>
      <c r="F291" s="153" t="s">
        <v>490</v>
      </c>
      <c r="G291" s="154" t="s">
        <v>170</v>
      </c>
      <c r="H291" s="155">
        <v>1</v>
      </c>
      <c r="I291" s="156"/>
      <c r="J291" s="157">
        <f>ROUND(I291*H291,2)</f>
        <v>0</v>
      </c>
      <c r="K291" s="158"/>
      <c r="L291" s="30"/>
      <c r="M291" s="159" t="s">
        <v>1</v>
      </c>
      <c r="N291" s="124" t="s">
        <v>40</v>
      </c>
      <c r="P291" s="160">
        <f>O291*H291</f>
        <v>0</v>
      </c>
      <c r="Q291" s="160">
        <v>0</v>
      </c>
      <c r="R291" s="160">
        <f>Q291*H291</f>
        <v>0</v>
      </c>
      <c r="S291" s="160">
        <v>5E-05</v>
      </c>
      <c r="T291" s="161">
        <f>S291*H291</f>
        <v>5E-05</v>
      </c>
      <c r="AR291" s="162" t="s">
        <v>222</v>
      </c>
      <c r="AT291" s="162" t="s">
        <v>152</v>
      </c>
      <c r="AU291" s="162" t="s">
        <v>149</v>
      </c>
      <c r="AY291" s="14" t="s">
        <v>148</v>
      </c>
      <c r="BE291" s="90">
        <f>IF(N291="základní",J291,0)</f>
        <v>0</v>
      </c>
      <c r="BF291" s="90">
        <f>IF(N291="snížená",J291,0)</f>
        <v>0</v>
      </c>
      <c r="BG291" s="90">
        <f>IF(N291="zákl. přenesená",J291,0)</f>
        <v>0</v>
      </c>
      <c r="BH291" s="90">
        <f>IF(N291="sníž. přenesená",J291,0)</f>
        <v>0</v>
      </c>
      <c r="BI291" s="90">
        <f>IF(N291="nulová",J291,0)</f>
        <v>0</v>
      </c>
      <c r="BJ291" s="14" t="s">
        <v>83</v>
      </c>
      <c r="BK291" s="90">
        <f>ROUND(I291*H291,2)</f>
        <v>0</v>
      </c>
      <c r="BL291" s="14" t="s">
        <v>222</v>
      </c>
      <c r="BM291" s="162" t="s">
        <v>491</v>
      </c>
    </row>
    <row r="292" spans="2:47" s="1" customFormat="1" ht="12">
      <c r="B292" s="30"/>
      <c r="D292" s="163" t="s">
        <v>158</v>
      </c>
      <c r="F292" s="164" t="s">
        <v>490</v>
      </c>
      <c r="I292" s="126"/>
      <c r="L292" s="30"/>
      <c r="M292" s="165"/>
      <c r="T292" s="52"/>
      <c r="AT292" s="14" t="s">
        <v>158</v>
      </c>
      <c r="AU292" s="14" t="s">
        <v>149</v>
      </c>
    </row>
    <row r="293" spans="2:65" s="1" customFormat="1" ht="16.5" customHeight="1">
      <c r="B293" s="30"/>
      <c r="C293" s="173" t="s">
        <v>492</v>
      </c>
      <c r="D293" s="173" t="s">
        <v>226</v>
      </c>
      <c r="E293" s="174" t="s">
        <v>493</v>
      </c>
      <c r="F293" s="175" t="s">
        <v>494</v>
      </c>
      <c r="G293" s="176" t="s">
        <v>282</v>
      </c>
      <c r="H293" s="177">
        <v>1</v>
      </c>
      <c r="I293" s="178"/>
      <c r="J293" s="179">
        <f>ROUND(I293*H293,2)</f>
        <v>0</v>
      </c>
      <c r="K293" s="180"/>
      <c r="L293" s="181"/>
      <c r="M293" s="182" t="s">
        <v>1</v>
      </c>
      <c r="N293" s="183" t="s">
        <v>40</v>
      </c>
      <c r="P293" s="160">
        <f>O293*H293</f>
        <v>0</v>
      </c>
      <c r="Q293" s="160">
        <v>7E-05</v>
      </c>
      <c r="R293" s="160">
        <f>Q293*H293</f>
        <v>7E-05</v>
      </c>
      <c r="S293" s="160">
        <v>0</v>
      </c>
      <c r="T293" s="161">
        <f>S293*H293</f>
        <v>0</v>
      </c>
      <c r="AR293" s="162" t="s">
        <v>229</v>
      </c>
      <c r="AT293" s="162" t="s">
        <v>226</v>
      </c>
      <c r="AU293" s="162" t="s">
        <v>149</v>
      </c>
      <c r="AY293" s="14" t="s">
        <v>148</v>
      </c>
      <c r="BE293" s="90">
        <f>IF(N293="základní",J293,0)</f>
        <v>0</v>
      </c>
      <c r="BF293" s="90">
        <f>IF(N293="snížená",J293,0)</f>
        <v>0</v>
      </c>
      <c r="BG293" s="90">
        <f>IF(N293="zákl. přenesená",J293,0)</f>
        <v>0</v>
      </c>
      <c r="BH293" s="90">
        <f>IF(N293="sníž. přenesená",J293,0)</f>
        <v>0</v>
      </c>
      <c r="BI293" s="90">
        <f>IF(N293="nulová",J293,0)</f>
        <v>0</v>
      </c>
      <c r="BJ293" s="14" t="s">
        <v>83</v>
      </c>
      <c r="BK293" s="90">
        <f>ROUND(I293*H293,2)</f>
        <v>0</v>
      </c>
      <c r="BL293" s="14" t="s">
        <v>222</v>
      </c>
      <c r="BM293" s="162" t="s">
        <v>495</v>
      </c>
    </row>
    <row r="294" spans="2:47" s="1" customFormat="1" ht="12">
      <c r="B294" s="30"/>
      <c r="D294" s="163" t="s">
        <v>158</v>
      </c>
      <c r="F294" s="164" t="s">
        <v>487</v>
      </c>
      <c r="I294" s="126"/>
      <c r="L294" s="30"/>
      <c r="M294" s="165"/>
      <c r="T294" s="52"/>
      <c r="AT294" s="14" t="s">
        <v>158</v>
      </c>
      <c r="AU294" s="14" t="s">
        <v>149</v>
      </c>
    </row>
    <row r="295" spans="2:65" s="1" customFormat="1" ht="24.2" customHeight="1">
      <c r="B295" s="30"/>
      <c r="C295" s="151" t="s">
        <v>496</v>
      </c>
      <c r="D295" s="151" t="s">
        <v>152</v>
      </c>
      <c r="E295" s="152" t="s">
        <v>497</v>
      </c>
      <c r="F295" s="153" t="s">
        <v>498</v>
      </c>
      <c r="G295" s="154" t="s">
        <v>499</v>
      </c>
      <c r="H295" s="155">
        <v>1</v>
      </c>
      <c r="I295" s="156"/>
      <c r="J295" s="157">
        <f>ROUND(I295*H295,2)</f>
        <v>0</v>
      </c>
      <c r="K295" s="158"/>
      <c r="L295" s="30"/>
      <c r="M295" s="159" t="s">
        <v>1</v>
      </c>
      <c r="N295" s="124" t="s">
        <v>40</v>
      </c>
      <c r="P295" s="160">
        <f>O295*H295</f>
        <v>0</v>
      </c>
      <c r="Q295" s="160">
        <v>0</v>
      </c>
      <c r="R295" s="160">
        <f>Q295*H295</f>
        <v>0</v>
      </c>
      <c r="S295" s="160">
        <v>0</v>
      </c>
      <c r="T295" s="161">
        <f>S295*H295</f>
        <v>0</v>
      </c>
      <c r="AR295" s="162" t="s">
        <v>222</v>
      </c>
      <c r="AT295" s="162" t="s">
        <v>152</v>
      </c>
      <c r="AU295" s="162" t="s">
        <v>149</v>
      </c>
      <c r="AY295" s="14" t="s">
        <v>148</v>
      </c>
      <c r="BE295" s="90">
        <f>IF(N295="základní",J295,0)</f>
        <v>0</v>
      </c>
      <c r="BF295" s="90">
        <f>IF(N295="snížená",J295,0)</f>
        <v>0</v>
      </c>
      <c r="BG295" s="90">
        <f>IF(N295="zákl. přenesená",J295,0)</f>
        <v>0</v>
      </c>
      <c r="BH295" s="90">
        <f>IF(N295="sníž. přenesená",J295,0)</f>
        <v>0</v>
      </c>
      <c r="BI295" s="90">
        <f>IF(N295="nulová",J295,0)</f>
        <v>0</v>
      </c>
      <c r="BJ295" s="14" t="s">
        <v>83</v>
      </c>
      <c r="BK295" s="90">
        <f>ROUND(I295*H295,2)</f>
        <v>0</v>
      </c>
      <c r="BL295" s="14" t="s">
        <v>222</v>
      </c>
      <c r="BM295" s="162" t="s">
        <v>500</v>
      </c>
    </row>
    <row r="296" spans="2:47" s="1" customFormat="1" ht="29.25">
      <c r="B296" s="30"/>
      <c r="D296" s="163" t="s">
        <v>158</v>
      </c>
      <c r="F296" s="164" t="s">
        <v>501</v>
      </c>
      <c r="I296" s="126"/>
      <c r="L296" s="30"/>
      <c r="M296" s="165"/>
      <c r="T296" s="52"/>
      <c r="AT296" s="14" t="s">
        <v>158</v>
      </c>
      <c r="AU296" s="14" t="s">
        <v>149</v>
      </c>
    </row>
    <row r="297" spans="2:65" s="1" customFormat="1" ht="21.75" customHeight="1">
      <c r="B297" s="30"/>
      <c r="C297" s="151" t="s">
        <v>502</v>
      </c>
      <c r="D297" s="151" t="s">
        <v>152</v>
      </c>
      <c r="E297" s="152" t="s">
        <v>503</v>
      </c>
      <c r="F297" s="153" t="s">
        <v>504</v>
      </c>
      <c r="G297" s="154" t="s">
        <v>170</v>
      </c>
      <c r="H297" s="155">
        <v>1</v>
      </c>
      <c r="I297" s="156"/>
      <c r="J297" s="157">
        <f>ROUND(I297*H297,2)</f>
        <v>0</v>
      </c>
      <c r="K297" s="158"/>
      <c r="L297" s="30"/>
      <c r="M297" s="159" t="s">
        <v>1</v>
      </c>
      <c r="N297" s="124" t="s">
        <v>40</v>
      </c>
      <c r="P297" s="160">
        <f>O297*H297</f>
        <v>0</v>
      </c>
      <c r="Q297" s="160">
        <v>0</v>
      </c>
      <c r="R297" s="160">
        <f>Q297*H297</f>
        <v>0</v>
      </c>
      <c r="S297" s="160">
        <v>0</v>
      </c>
      <c r="T297" s="161">
        <f>S297*H297</f>
        <v>0</v>
      </c>
      <c r="AR297" s="162" t="s">
        <v>222</v>
      </c>
      <c r="AT297" s="162" t="s">
        <v>152</v>
      </c>
      <c r="AU297" s="162" t="s">
        <v>149</v>
      </c>
      <c r="AY297" s="14" t="s">
        <v>148</v>
      </c>
      <c r="BE297" s="90">
        <f>IF(N297="základní",J297,0)</f>
        <v>0</v>
      </c>
      <c r="BF297" s="90">
        <f>IF(N297="snížená",J297,0)</f>
        <v>0</v>
      </c>
      <c r="BG297" s="90">
        <f>IF(N297="zákl. přenesená",J297,0)</f>
        <v>0</v>
      </c>
      <c r="BH297" s="90">
        <f>IF(N297="sníž. přenesená",J297,0)</f>
        <v>0</v>
      </c>
      <c r="BI297" s="90">
        <f>IF(N297="nulová",J297,0)</f>
        <v>0</v>
      </c>
      <c r="BJ297" s="14" t="s">
        <v>83</v>
      </c>
      <c r="BK297" s="90">
        <f>ROUND(I297*H297,2)</f>
        <v>0</v>
      </c>
      <c r="BL297" s="14" t="s">
        <v>222</v>
      </c>
      <c r="BM297" s="162" t="s">
        <v>505</v>
      </c>
    </row>
    <row r="298" spans="2:47" s="1" customFormat="1" ht="19.5">
      <c r="B298" s="30"/>
      <c r="D298" s="163" t="s">
        <v>158</v>
      </c>
      <c r="F298" s="164" t="s">
        <v>506</v>
      </c>
      <c r="I298" s="126"/>
      <c r="L298" s="30"/>
      <c r="M298" s="165"/>
      <c r="T298" s="52"/>
      <c r="AT298" s="14" t="s">
        <v>158</v>
      </c>
      <c r="AU298" s="14" t="s">
        <v>149</v>
      </c>
    </row>
    <row r="299" spans="2:65" s="1" customFormat="1" ht="24.2" customHeight="1">
      <c r="B299" s="30"/>
      <c r="C299" s="151" t="s">
        <v>507</v>
      </c>
      <c r="D299" s="151" t="s">
        <v>152</v>
      </c>
      <c r="E299" s="152" t="s">
        <v>508</v>
      </c>
      <c r="F299" s="153" t="s">
        <v>509</v>
      </c>
      <c r="G299" s="154" t="s">
        <v>170</v>
      </c>
      <c r="H299" s="155">
        <v>1</v>
      </c>
      <c r="I299" s="156"/>
      <c r="J299" s="157">
        <f>ROUND(I299*H299,2)</f>
        <v>0</v>
      </c>
      <c r="K299" s="158"/>
      <c r="L299" s="30"/>
      <c r="M299" s="159" t="s">
        <v>1</v>
      </c>
      <c r="N299" s="124" t="s">
        <v>40</v>
      </c>
      <c r="P299" s="160">
        <f>O299*H299</f>
        <v>0</v>
      </c>
      <c r="Q299" s="160">
        <v>0</v>
      </c>
      <c r="R299" s="160">
        <f>Q299*H299</f>
        <v>0</v>
      </c>
      <c r="S299" s="160">
        <v>0</v>
      </c>
      <c r="T299" s="161">
        <f>S299*H299</f>
        <v>0</v>
      </c>
      <c r="AR299" s="162" t="s">
        <v>222</v>
      </c>
      <c r="AT299" s="162" t="s">
        <v>152</v>
      </c>
      <c r="AU299" s="162" t="s">
        <v>149</v>
      </c>
      <c r="AY299" s="14" t="s">
        <v>148</v>
      </c>
      <c r="BE299" s="90">
        <f>IF(N299="základní",J299,0)</f>
        <v>0</v>
      </c>
      <c r="BF299" s="90">
        <f>IF(N299="snížená",J299,0)</f>
        <v>0</v>
      </c>
      <c r="BG299" s="90">
        <f>IF(N299="zákl. přenesená",J299,0)</f>
        <v>0</v>
      </c>
      <c r="BH299" s="90">
        <f>IF(N299="sníž. přenesená",J299,0)</f>
        <v>0</v>
      </c>
      <c r="BI299" s="90">
        <f>IF(N299="nulová",J299,0)</f>
        <v>0</v>
      </c>
      <c r="BJ299" s="14" t="s">
        <v>83</v>
      </c>
      <c r="BK299" s="90">
        <f>ROUND(I299*H299,2)</f>
        <v>0</v>
      </c>
      <c r="BL299" s="14" t="s">
        <v>222</v>
      </c>
      <c r="BM299" s="162" t="s">
        <v>510</v>
      </c>
    </row>
    <row r="300" spans="2:47" s="1" customFormat="1" ht="29.25">
      <c r="B300" s="30"/>
      <c r="D300" s="163" t="s">
        <v>158</v>
      </c>
      <c r="F300" s="164" t="s">
        <v>511</v>
      </c>
      <c r="I300" s="126"/>
      <c r="L300" s="30"/>
      <c r="M300" s="165"/>
      <c r="T300" s="52"/>
      <c r="AT300" s="14" t="s">
        <v>158</v>
      </c>
      <c r="AU300" s="14" t="s">
        <v>149</v>
      </c>
    </row>
    <row r="301" spans="2:65" s="1" customFormat="1" ht="16.5" customHeight="1">
      <c r="B301" s="30"/>
      <c r="C301" s="151" t="s">
        <v>512</v>
      </c>
      <c r="D301" s="151" t="s">
        <v>152</v>
      </c>
      <c r="E301" s="152" t="s">
        <v>513</v>
      </c>
      <c r="F301" s="153" t="s">
        <v>514</v>
      </c>
      <c r="G301" s="154" t="s">
        <v>499</v>
      </c>
      <c r="H301" s="155">
        <v>1</v>
      </c>
      <c r="I301" s="156"/>
      <c r="J301" s="157">
        <f>ROUND(I301*H301,2)</f>
        <v>0</v>
      </c>
      <c r="K301" s="158"/>
      <c r="L301" s="30"/>
      <c r="M301" s="159" t="s">
        <v>1</v>
      </c>
      <c r="N301" s="124" t="s">
        <v>40</v>
      </c>
      <c r="P301" s="160">
        <f>O301*H301</f>
        <v>0</v>
      </c>
      <c r="Q301" s="160">
        <v>0</v>
      </c>
      <c r="R301" s="160">
        <f>Q301*H301</f>
        <v>0</v>
      </c>
      <c r="S301" s="160">
        <v>0</v>
      </c>
      <c r="T301" s="161">
        <f>S301*H301</f>
        <v>0</v>
      </c>
      <c r="AR301" s="162" t="s">
        <v>222</v>
      </c>
      <c r="AT301" s="162" t="s">
        <v>152</v>
      </c>
      <c r="AU301" s="162" t="s">
        <v>149</v>
      </c>
      <c r="AY301" s="14" t="s">
        <v>148</v>
      </c>
      <c r="BE301" s="90">
        <f>IF(N301="základní",J301,0)</f>
        <v>0</v>
      </c>
      <c r="BF301" s="90">
        <f>IF(N301="snížená",J301,0)</f>
        <v>0</v>
      </c>
      <c r="BG301" s="90">
        <f>IF(N301="zákl. přenesená",J301,0)</f>
        <v>0</v>
      </c>
      <c r="BH301" s="90">
        <f>IF(N301="sníž. přenesená",J301,0)</f>
        <v>0</v>
      </c>
      <c r="BI301" s="90">
        <f>IF(N301="nulová",J301,0)</f>
        <v>0</v>
      </c>
      <c r="BJ301" s="14" t="s">
        <v>83</v>
      </c>
      <c r="BK301" s="90">
        <f>ROUND(I301*H301,2)</f>
        <v>0</v>
      </c>
      <c r="BL301" s="14" t="s">
        <v>222</v>
      </c>
      <c r="BM301" s="162" t="s">
        <v>515</v>
      </c>
    </row>
    <row r="302" spans="2:47" s="1" customFormat="1" ht="12">
      <c r="B302" s="30"/>
      <c r="D302" s="163" t="s">
        <v>158</v>
      </c>
      <c r="F302" s="164" t="s">
        <v>514</v>
      </c>
      <c r="I302" s="126"/>
      <c r="L302" s="30"/>
      <c r="M302" s="165"/>
      <c r="T302" s="52"/>
      <c r="AT302" s="14" t="s">
        <v>158</v>
      </c>
      <c r="AU302" s="14" t="s">
        <v>149</v>
      </c>
    </row>
    <row r="303" spans="2:65" s="1" customFormat="1" ht="24.2" customHeight="1">
      <c r="B303" s="30"/>
      <c r="C303" s="151" t="s">
        <v>516</v>
      </c>
      <c r="D303" s="151" t="s">
        <v>152</v>
      </c>
      <c r="E303" s="152" t="s">
        <v>517</v>
      </c>
      <c r="F303" s="153" t="s">
        <v>518</v>
      </c>
      <c r="G303" s="154" t="s">
        <v>499</v>
      </c>
      <c r="H303" s="155">
        <v>1</v>
      </c>
      <c r="I303" s="156"/>
      <c r="J303" s="157">
        <f>ROUND(I303*H303,2)</f>
        <v>0</v>
      </c>
      <c r="K303" s="158"/>
      <c r="L303" s="30"/>
      <c r="M303" s="159" t="s">
        <v>1</v>
      </c>
      <c r="N303" s="124" t="s">
        <v>40</v>
      </c>
      <c r="P303" s="160">
        <f>O303*H303</f>
        <v>0</v>
      </c>
      <c r="Q303" s="160">
        <v>0</v>
      </c>
      <c r="R303" s="160">
        <f>Q303*H303</f>
        <v>0</v>
      </c>
      <c r="S303" s="160">
        <v>0</v>
      </c>
      <c r="T303" s="161">
        <f>S303*H303</f>
        <v>0</v>
      </c>
      <c r="AR303" s="162" t="s">
        <v>222</v>
      </c>
      <c r="AT303" s="162" t="s">
        <v>152</v>
      </c>
      <c r="AU303" s="162" t="s">
        <v>149</v>
      </c>
      <c r="AY303" s="14" t="s">
        <v>148</v>
      </c>
      <c r="BE303" s="90">
        <f>IF(N303="základní",J303,0)</f>
        <v>0</v>
      </c>
      <c r="BF303" s="90">
        <f>IF(N303="snížená",J303,0)</f>
        <v>0</v>
      </c>
      <c r="BG303" s="90">
        <f>IF(N303="zákl. přenesená",J303,0)</f>
        <v>0</v>
      </c>
      <c r="BH303" s="90">
        <f>IF(N303="sníž. přenesená",J303,0)</f>
        <v>0</v>
      </c>
      <c r="BI303" s="90">
        <f>IF(N303="nulová",J303,0)</f>
        <v>0</v>
      </c>
      <c r="BJ303" s="14" t="s">
        <v>83</v>
      </c>
      <c r="BK303" s="90">
        <f>ROUND(I303*H303,2)</f>
        <v>0</v>
      </c>
      <c r="BL303" s="14" t="s">
        <v>222</v>
      </c>
      <c r="BM303" s="162" t="s">
        <v>519</v>
      </c>
    </row>
    <row r="304" spans="2:47" s="1" customFormat="1" ht="12">
      <c r="B304" s="30"/>
      <c r="D304" s="163" t="s">
        <v>158</v>
      </c>
      <c r="F304" s="164" t="s">
        <v>520</v>
      </c>
      <c r="I304" s="126"/>
      <c r="L304" s="30"/>
      <c r="M304" s="165"/>
      <c r="T304" s="52"/>
      <c r="AT304" s="14" t="s">
        <v>158</v>
      </c>
      <c r="AU304" s="14" t="s">
        <v>149</v>
      </c>
    </row>
    <row r="305" spans="2:65" s="1" customFormat="1" ht="16.5" customHeight="1">
      <c r="B305" s="30"/>
      <c r="C305" s="151" t="s">
        <v>521</v>
      </c>
      <c r="D305" s="151" t="s">
        <v>152</v>
      </c>
      <c r="E305" s="152" t="s">
        <v>522</v>
      </c>
      <c r="F305" s="153" t="s">
        <v>523</v>
      </c>
      <c r="G305" s="154" t="s">
        <v>499</v>
      </c>
      <c r="H305" s="155">
        <v>1</v>
      </c>
      <c r="I305" s="156"/>
      <c r="J305" s="157">
        <f>ROUND(I305*H305,2)</f>
        <v>0</v>
      </c>
      <c r="K305" s="158"/>
      <c r="L305" s="30"/>
      <c r="M305" s="159" t="s">
        <v>1</v>
      </c>
      <c r="N305" s="124" t="s">
        <v>40</v>
      </c>
      <c r="P305" s="160">
        <f>O305*H305</f>
        <v>0</v>
      </c>
      <c r="Q305" s="160">
        <v>0</v>
      </c>
      <c r="R305" s="160">
        <f>Q305*H305</f>
        <v>0</v>
      </c>
      <c r="S305" s="160">
        <v>0</v>
      </c>
      <c r="T305" s="161">
        <f>S305*H305</f>
        <v>0</v>
      </c>
      <c r="AR305" s="162" t="s">
        <v>222</v>
      </c>
      <c r="AT305" s="162" t="s">
        <v>152</v>
      </c>
      <c r="AU305" s="162" t="s">
        <v>149</v>
      </c>
      <c r="AY305" s="14" t="s">
        <v>148</v>
      </c>
      <c r="BE305" s="90">
        <f>IF(N305="základní",J305,0)</f>
        <v>0</v>
      </c>
      <c r="BF305" s="90">
        <f>IF(N305="snížená",J305,0)</f>
        <v>0</v>
      </c>
      <c r="BG305" s="90">
        <f>IF(N305="zákl. přenesená",J305,0)</f>
        <v>0</v>
      </c>
      <c r="BH305" s="90">
        <f>IF(N305="sníž. přenesená",J305,0)</f>
        <v>0</v>
      </c>
      <c r="BI305" s="90">
        <f>IF(N305="nulová",J305,0)</f>
        <v>0</v>
      </c>
      <c r="BJ305" s="14" t="s">
        <v>83</v>
      </c>
      <c r="BK305" s="90">
        <f>ROUND(I305*H305,2)</f>
        <v>0</v>
      </c>
      <c r="BL305" s="14" t="s">
        <v>222</v>
      </c>
      <c r="BM305" s="162" t="s">
        <v>524</v>
      </c>
    </row>
    <row r="306" spans="2:47" s="1" customFormat="1" ht="12">
      <c r="B306" s="30"/>
      <c r="D306" s="163" t="s">
        <v>158</v>
      </c>
      <c r="F306" s="164" t="s">
        <v>523</v>
      </c>
      <c r="I306" s="126"/>
      <c r="L306" s="30"/>
      <c r="M306" s="165"/>
      <c r="T306" s="52"/>
      <c r="AT306" s="14" t="s">
        <v>158</v>
      </c>
      <c r="AU306" s="14" t="s">
        <v>149</v>
      </c>
    </row>
    <row r="307" spans="2:65" s="1" customFormat="1" ht="37.9" customHeight="1">
      <c r="B307" s="30"/>
      <c r="C307" s="151" t="s">
        <v>525</v>
      </c>
      <c r="D307" s="151" t="s">
        <v>152</v>
      </c>
      <c r="E307" s="152" t="s">
        <v>526</v>
      </c>
      <c r="F307" s="153" t="s">
        <v>527</v>
      </c>
      <c r="G307" s="154" t="s">
        <v>499</v>
      </c>
      <c r="H307" s="155">
        <v>1</v>
      </c>
      <c r="I307" s="156"/>
      <c r="J307" s="157">
        <f>ROUND(I307*H307,2)</f>
        <v>0</v>
      </c>
      <c r="K307" s="158"/>
      <c r="L307" s="30"/>
      <c r="M307" s="159" t="s">
        <v>1</v>
      </c>
      <c r="N307" s="124" t="s">
        <v>40</v>
      </c>
      <c r="P307" s="160">
        <f>O307*H307</f>
        <v>0</v>
      </c>
      <c r="Q307" s="160">
        <v>0</v>
      </c>
      <c r="R307" s="160">
        <f>Q307*H307</f>
        <v>0</v>
      </c>
      <c r="S307" s="160">
        <v>0</v>
      </c>
      <c r="T307" s="161">
        <f>S307*H307</f>
        <v>0</v>
      </c>
      <c r="AR307" s="162" t="s">
        <v>222</v>
      </c>
      <c r="AT307" s="162" t="s">
        <v>152</v>
      </c>
      <c r="AU307" s="162" t="s">
        <v>149</v>
      </c>
      <c r="AY307" s="14" t="s">
        <v>148</v>
      </c>
      <c r="BE307" s="90">
        <f>IF(N307="základní",J307,0)</f>
        <v>0</v>
      </c>
      <c r="BF307" s="90">
        <f>IF(N307="snížená",J307,0)</f>
        <v>0</v>
      </c>
      <c r="BG307" s="90">
        <f>IF(N307="zákl. přenesená",J307,0)</f>
        <v>0</v>
      </c>
      <c r="BH307" s="90">
        <f>IF(N307="sníž. přenesená",J307,0)</f>
        <v>0</v>
      </c>
      <c r="BI307" s="90">
        <f>IF(N307="nulová",J307,0)</f>
        <v>0</v>
      </c>
      <c r="BJ307" s="14" t="s">
        <v>83</v>
      </c>
      <c r="BK307" s="90">
        <f>ROUND(I307*H307,2)</f>
        <v>0</v>
      </c>
      <c r="BL307" s="14" t="s">
        <v>222</v>
      </c>
      <c r="BM307" s="162" t="s">
        <v>528</v>
      </c>
    </row>
    <row r="308" spans="2:47" s="1" customFormat="1" ht="19.5">
      <c r="B308" s="30"/>
      <c r="D308" s="163" t="s">
        <v>158</v>
      </c>
      <c r="F308" s="164" t="s">
        <v>527</v>
      </c>
      <c r="I308" s="126"/>
      <c r="L308" s="30"/>
      <c r="M308" s="165"/>
      <c r="T308" s="52"/>
      <c r="AT308" s="14" t="s">
        <v>158</v>
      </c>
      <c r="AU308" s="14" t="s">
        <v>149</v>
      </c>
    </row>
    <row r="309" spans="2:65" s="1" customFormat="1" ht="62.65" customHeight="1">
      <c r="B309" s="30"/>
      <c r="C309" s="151" t="s">
        <v>529</v>
      </c>
      <c r="D309" s="151" t="s">
        <v>152</v>
      </c>
      <c r="E309" s="152" t="s">
        <v>530</v>
      </c>
      <c r="F309" s="153" t="s">
        <v>531</v>
      </c>
      <c r="G309" s="154" t="s">
        <v>499</v>
      </c>
      <c r="H309" s="155">
        <v>1</v>
      </c>
      <c r="I309" s="156"/>
      <c r="J309" s="157">
        <f>ROUND(I309*H309,2)</f>
        <v>0</v>
      </c>
      <c r="K309" s="158"/>
      <c r="L309" s="30"/>
      <c r="M309" s="159" t="s">
        <v>1</v>
      </c>
      <c r="N309" s="124" t="s">
        <v>40</v>
      </c>
      <c r="P309" s="160">
        <f>O309*H309</f>
        <v>0</v>
      </c>
      <c r="Q309" s="160">
        <v>0</v>
      </c>
      <c r="R309" s="160">
        <f>Q309*H309</f>
        <v>0</v>
      </c>
      <c r="S309" s="160">
        <v>0</v>
      </c>
      <c r="T309" s="161">
        <f>S309*H309</f>
        <v>0</v>
      </c>
      <c r="AR309" s="162" t="s">
        <v>222</v>
      </c>
      <c r="AT309" s="162" t="s">
        <v>152</v>
      </c>
      <c r="AU309" s="162" t="s">
        <v>149</v>
      </c>
      <c r="AY309" s="14" t="s">
        <v>148</v>
      </c>
      <c r="BE309" s="90">
        <f>IF(N309="základní",J309,0)</f>
        <v>0</v>
      </c>
      <c r="BF309" s="90">
        <f>IF(N309="snížená",J309,0)</f>
        <v>0</v>
      </c>
      <c r="BG309" s="90">
        <f>IF(N309="zákl. přenesená",J309,0)</f>
        <v>0</v>
      </c>
      <c r="BH309" s="90">
        <f>IF(N309="sníž. přenesená",J309,0)</f>
        <v>0</v>
      </c>
      <c r="BI309" s="90">
        <f>IF(N309="nulová",J309,0)</f>
        <v>0</v>
      </c>
      <c r="BJ309" s="14" t="s">
        <v>83</v>
      </c>
      <c r="BK309" s="90">
        <f>ROUND(I309*H309,2)</f>
        <v>0</v>
      </c>
      <c r="BL309" s="14" t="s">
        <v>222</v>
      </c>
      <c r="BM309" s="162" t="s">
        <v>532</v>
      </c>
    </row>
    <row r="310" spans="2:47" s="1" customFormat="1" ht="39">
      <c r="B310" s="30"/>
      <c r="D310" s="163" t="s">
        <v>158</v>
      </c>
      <c r="F310" s="164" t="s">
        <v>531</v>
      </c>
      <c r="I310" s="126"/>
      <c r="L310" s="30"/>
      <c r="M310" s="165"/>
      <c r="T310" s="52"/>
      <c r="AT310" s="14" t="s">
        <v>158</v>
      </c>
      <c r="AU310" s="14" t="s">
        <v>149</v>
      </c>
    </row>
    <row r="311" spans="2:63" s="11" customFormat="1" ht="20.85" customHeight="1">
      <c r="B311" s="139"/>
      <c r="D311" s="140" t="s">
        <v>74</v>
      </c>
      <c r="E311" s="149" t="s">
        <v>533</v>
      </c>
      <c r="F311" s="149" t="s">
        <v>534</v>
      </c>
      <c r="I311" s="142"/>
      <c r="J311" s="150">
        <f>BK311</f>
        <v>0</v>
      </c>
      <c r="L311" s="139"/>
      <c r="M311" s="144"/>
      <c r="P311" s="145">
        <f>SUM(P312:P341)</f>
        <v>0</v>
      </c>
      <c r="R311" s="145">
        <f>SUM(R312:R341)</f>
        <v>0.019929999999999996</v>
      </c>
      <c r="T311" s="146">
        <f>SUM(T312:T341)</f>
        <v>0</v>
      </c>
      <c r="AR311" s="140" t="s">
        <v>85</v>
      </c>
      <c r="AT311" s="147" t="s">
        <v>74</v>
      </c>
      <c r="AU311" s="147" t="s">
        <v>85</v>
      </c>
      <c r="AY311" s="140" t="s">
        <v>148</v>
      </c>
      <c r="BK311" s="148">
        <f>SUM(BK312:BK341)</f>
        <v>0</v>
      </c>
    </row>
    <row r="312" spans="2:65" s="1" customFormat="1" ht="33" customHeight="1">
      <c r="B312" s="30"/>
      <c r="C312" s="151" t="s">
        <v>535</v>
      </c>
      <c r="D312" s="151" t="s">
        <v>152</v>
      </c>
      <c r="E312" s="152" t="s">
        <v>536</v>
      </c>
      <c r="F312" s="153" t="s">
        <v>537</v>
      </c>
      <c r="G312" s="154" t="s">
        <v>282</v>
      </c>
      <c r="H312" s="155">
        <v>20</v>
      </c>
      <c r="I312" s="156"/>
      <c r="J312" s="157">
        <f>ROUND(I312*H312,2)</f>
        <v>0</v>
      </c>
      <c r="K312" s="158"/>
      <c r="L312" s="30"/>
      <c r="M312" s="159" t="s">
        <v>1</v>
      </c>
      <c r="N312" s="124" t="s">
        <v>40</v>
      </c>
      <c r="P312" s="160">
        <f>O312*H312</f>
        <v>0</v>
      </c>
      <c r="Q312" s="160">
        <v>0</v>
      </c>
      <c r="R312" s="160">
        <f>Q312*H312</f>
        <v>0</v>
      </c>
      <c r="S312" s="160">
        <v>0</v>
      </c>
      <c r="T312" s="161">
        <f>S312*H312</f>
        <v>0</v>
      </c>
      <c r="AR312" s="162" t="s">
        <v>222</v>
      </c>
      <c r="AT312" s="162" t="s">
        <v>152</v>
      </c>
      <c r="AU312" s="162" t="s">
        <v>149</v>
      </c>
      <c r="AY312" s="14" t="s">
        <v>148</v>
      </c>
      <c r="BE312" s="90">
        <f>IF(N312="základní",J312,0)</f>
        <v>0</v>
      </c>
      <c r="BF312" s="90">
        <f>IF(N312="snížená",J312,0)</f>
        <v>0</v>
      </c>
      <c r="BG312" s="90">
        <f>IF(N312="zákl. přenesená",J312,0)</f>
        <v>0</v>
      </c>
      <c r="BH312" s="90">
        <f>IF(N312="sníž. přenesená",J312,0)</f>
        <v>0</v>
      </c>
      <c r="BI312" s="90">
        <f>IF(N312="nulová",J312,0)</f>
        <v>0</v>
      </c>
      <c r="BJ312" s="14" t="s">
        <v>83</v>
      </c>
      <c r="BK312" s="90">
        <f>ROUND(I312*H312,2)</f>
        <v>0</v>
      </c>
      <c r="BL312" s="14" t="s">
        <v>222</v>
      </c>
      <c r="BM312" s="162" t="s">
        <v>538</v>
      </c>
    </row>
    <row r="313" spans="2:47" s="1" customFormat="1" ht="39">
      <c r="B313" s="30"/>
      <c r="D313" s="163" t="s">
        <v>158</v>
      </c>
      <c r="F313" s="164" t="s">
        <v>539</v>
      </c>
      <c r="I313" s="126"/>
      <c r="L313" s="30"/>
      <c r="M313" s="165"/>
      <c r="T313" s="52"/>
      <c r="AT313" s="14" t="s">
        <v>158</v>
      </c>
      <c r="AU313" s="14" t="s">
        <v>149</v>
      </c>
    </row>
    <row r="314" spans="2:65" s="1" customFormat="1" ht="33" customHeight="1">
      <c r="B314" s="30"/>
      <c r="C314" s="173" t="s">
        <v>540</v>
      </c>
      <c r="D314" s="173" t="s">
        <v>226</v>
      </c>
      <c r="E314" s="174" t="s">
        <v>541</v>
      </c>
      <c r="F314" s="175" t="s">
        <v>542</v>
      </c>
      <c r="G314" s="176" t="s">
        <v>282</v>
      </c>
      <c r="H314" s="177">
        <v>20</v>
      </c>
      <c r="I314" s="178"/>
      <c r="J314" s="179">
        <f>ROUND(I314*H314,2)</f>
        <v>0</v>
      </c>
      <c r="K314" s="180"/>
      <c r="L314" s="181"/>
      <c r="M314" s="182" t="s">
        <v>1</v>
      </c>
      <c r="N314" s="183" t="s">
        <v>40</v>
      </c>
      <c r="P314" s="160">
        <f>O314*H314</f>
        <v>0</v>
      </c>
      <c r="Q314" s="160">
        <v>0.00053</v>
      </c>
      <c r="R314" s="160">
        <f>Q314*H314</f>
        <v>0.0106</v>
      </c>
      <c r="S314" s="160">
        <v>0</v>
      </c>
      <c r="T314" s="161">
        <f>S314*H314</f>
        <v>0</v>
      </c>
      <c r="AR314" s="162" t="s">
        <v>229</v>
      </c>
      <c r="AT314" s="162" t="s">
        <v>226</v>
      </c>
      <c r="AU314" s="162" t="s">
        <v>149</v>
      </c>
      <c r="AY314" s="14" t="s">
        <v>148</v>
      </c>
      <c r="BE314" s="90">
        <f>IF(N314="základní",J314,0)</f>
        <v>0</v>
      </c>
      <c r="BF314" s="90">
        <f>IF(N314="snížená",J314,0)</f>
        <v>0</v>
      </c>
      <c r="BG314" s="90">
        <f>IF(N314="zákl. přenesená",J314,0)</f>
        <v>0</v>
      </c>
      <c r="BH314" s="90">
        <f>IF(N314="sníž. přenesená",J314,0)</f>
        <v>0</v>
      </c>
      <c r="BI314" s="90">
        <f>IF(N314="nulová",J314,0)</f>
        <v>0</v>
      </c>
      <c r="BJ314" s="14" t="s">
        <v>83</v>
      </c>
      <c r="BK314" s="90">
        <f>ROUND(I314*H314,2)</f>
        <v>0</v>
      </c>
      <c r="BL314" s="14" t="s">
        <v>222</v>
      </c>
      <c r="BM314" s="162" t="s">
        <v>543</v>
      </c>
    </row>
    <row r="315" spans="2:47" s="1" customFormat="1" ht="19.5">
      <c r="B315" s="30"/>
      <c r="D315" s="163" t="s">
        <v>158</v>
      </c>
      <c r="F315" s="164" t="s">
        <v>542</v>
      </c>
      <c r="I315" s="126"/>
      <c r="L315" s="30"/>
      <c r="M315" s="165"/>
      <c r="T315" s="52"/>
      <c r="AT315" s="14" t="s">
        <v>158</v>
      </c>
      <c r="AU315" s="14" t="s">
        <v>149</v>
      </c>
    </row>
    <row r="316" spans="2:51" s="12" customFormat="1" ht="12">
      <c r="B316" s="166"/>
      <c r="D316" s="163" t="s">
        <v>206</v>
      </c>
      <c r="F316" s="167" t="s">
        <v>989</v>
      </c>
      <c r="H316" s="168">
        <v>20</v>
      </c>
      <c r="I316" s="169"/>
      <c r="L316" s="166"/>
      <c r="M316" s="170"/>
      <c r="T316" s="171"/>
      <c r="AT316" s="172" t="s">
        <v>206</v>
      </c>
      <c r="AU316" s="172" t="s">
        <v>149</v>
      </c>
      <c r="AV316" s="12" t="s">
        <v>85</v>
      </c>
      <c r="AW316" s="12" t="s">
        <v>4</v>
      </c>
      <c r="AX316" s="12" t="s">
        <v>83</v>
      </c>
      <c r="AY316" s="172" t="s">
        <v>148</v>
      </c>
    </row>
    <row r="317" spans="2:65" s="1" customFormat="1" ht="37.9" customHeight="1">
      <c r="B317" s="30"/>
      <c r="C317" s="151" t="s">
        <v>545</v>
      </c>
      <c r="D317" s="151" t="s">
        <v>152</v>
      </c>
      <c r="E317" s="152" t="s">
        <v>546</v>
      </c>
      <c r="F317" s="153" t="s">
        <v>547</v>
      </c>
      <c r="G317" s="154" t="s">
        <v>282</v>
      </c>
      <c r="H317" s="155">
        <v>20</v>
      </c>
      <c r="I317" s="156"/>
      <c r="J317" s="157">
        <f>ROUND(I317*H317,2)</f>
        <v>0</v>
      </c>
      <c r="K317" s="158"/>
      <c r="L317" s="30"/>
      <c r="M317" s="159" t="s">
        <v>1</v>
      </c>
      <c r="N317" s="124" t="s">
        <v>40</v>
      </c>
      <c r="P317" s="160">
        <f>O317*H317</f>
        <v>0</v>
      </c>
      <c r="Q317" s="160">
        <v>0</v>
      </c>
      <c r="R317" s="160">
        <f>Q317*H317</f>
        <v>0</v>
      </c>
      <c r="S317" s="160">
        <v>0</v>
      </c>
      <c r="T317" s="161">
        <f>S317*H317</f>
        <v>0</v>
      </c>
      <c r="AR317" s="162" t="s">
        <v>222</v>
      </c>
      <c r="AT317" s="162" t="s">
        <v>152</v>
      </c>
      <c r="AU317" s="162" t="s">
        <v>149</v>
      </c>
      <c r="AY317" s="14" t="s">
        <v>148</v>
      </c>
      <c r="BE317" s="90">
        <f>IF(N317="základní",J317,0)</f>
        <v>0</v>
      </c>
      <c r="BF317" s="90">
        <f>IF(N317="snížená",J317,0)</f>
        <v>0</v>
      </c>
      <c r="BG317" s="90">
        <f>IF(N317="zákl. přenesená",J317,0)</f>
        <v>0</v>
      </c>
      <c r="BH317" s="90">
        <f>IF(N317="sníž. přenesená",J317,0)</f>
        <v>0</v>
      </c>
      <c r="BI317" s="90">
        <f>IF(N317="nulová",J317,0)</f>
        <v>0</v>
      </c>
      <c r="BJ317" s="14" t="s">
        <v>83</v>
      </c>
      <c r="BK317" s="90">
        <f>ROUND(I317*H317,2)</f>
        <v>0</v>
      </c>
      <c r="BL317" s="14" t="s">
        <v>222</v>
      </c>
      <c r="BM317" s="162" t="s">
        <v>548</v>
      </c>
    </row>
    <row r="318" spans="2:47" s="1" customFormat="1" ht="39">
      <c r="B318" s="30"/>
      <c r="D318" s="163" t="s">
        <v>158</v>
      </c>
      <c r="F318" s="164" t="s">
        <v>549</v>
      </c>
      <c r="I318" s="126"/>
      <c r="L318" s="30"/>
      <c r="M318" s="165"/>
      <c r="T318" s="52"/>
      <c r="AT318" s="14" t="s">
        <v>158</v>
      </c>
      <c r="AU318" s="14" t="s">
        <v>149</v>
      </c>
    </row>
    <row r="319" spans="2:65" s="1" customFormat="1" ht="33" customHeight="1">
      <c r="B319" s="30"/>
      <c r="C319" s="173" t="s">
        <v>550</v>
      </c>
      <c r="D319" s="173" t="s">
        <v>226</v>
      </c>
      <c r="E319" s="174" t="s">
        <v>551</v>
      </c>
      <c r="F319" s="175" t="s">
        <v>552</v>
      </c>
      <c r="G319" s="176" t="s">
        <v>282</v>
      </c>
      <c r="H319" s="177">
        <v>20</v>
      </c>
      <c r="I319" s="178"/>
      <c r="J319" s="179">
        <f>ROUND(I319*H319,2)</f>
        <v>0</v>
      </c>
      <c r="K319" s="180"/>
      <c r="L319" s="181"/>
      <c r="M319" s="182" t="s">
        <v>1</v>
      </c>
      <c r="N319" s="183" t="s">
        <v>40</v>
      </c>
      <c r="P319" s="160">
        <f>O319*H319</f>
        <v>0</v>
      </c>
      <c r="Q319" s="160">
        <v>0.00011</v>
      </c>
      <c r="R319" s="160">
        <f>Q319*H319</f>
        <v>0.0022</v>
      </c>
      <c r="S319" s="160">
        <v>0</v>
      </c>
      <c r="T319" s="161">
        <f>S319*H319</f>
        <v>0</v>
      </c>
      <c r="AR319" s="162" t="s">
        <v>229</v>
      </c>
      <c r="AT319" s="162" t="s">
        <v>226</v>
      </c>
      <c r="AU319" s="162" t="s">
        <v>149</v>
      </c>
      <c r="AY319" s="14" t="s">
        <v>148</v>
      </c>
      <c r="BE319" s="90">
        <f>IF(N319="základní",J319,0)</f>
        <v>0</v>
      </c>
      <c r="BF319" s="90">
        <f>IF(N319="snížená",J319,0)</f>
        <v>0</v>
      </c>
      <c r="BG319" s="90">
        <f>IF(N319="zákl. přenesená",J319,0)</f>
        <v>0</v>
      </c>
      <c r="BH319" s="90">
        <f>IF(N319="sníž. přenesená",J319,0)</f>
        <v>0</v>
      </c>
      <c r="BI319" s="90">
        <f>IF(N319="nulová",J319,0)</f>
        <v>0</v>
      </c>
      <c r="BJ319" s="14" t="s">
        <v>83</v>
      </c>
      <c r="BK319" s="90">
        <f>ROUND(I319*H319,2)</f>
        <v>0</v>
      </c>
      <c r="BL319" s="14" t="s">
        <v>222</v>
      </c>
      <c r="BM319" s="162" t="s">
        <v>553</v>
      </c>
    </row>
    <row r="320" spans="2:47" s="1" customFormat="1" ht="19.5">
      <c r="B320" s="30"/>
      <c r="D320" s="163" t="s">
        <v>158</v>
      </c>
      <c r="F320" s="164" t="s">
        <v>552</v>
      </c>
      <c r="I320" s="126"/>
      <c r="L320" s="30"/>
      <c r="M320" s="165"/>
      <c r="T320" s="52"/>
      <c r="AT320" s="14" t="s">
        <v>158</v>
      </c>
      <c r="AU320" s="14" t="s">
        <v>149</v>
      </c>
    </row>
    <row r="321" spans="2:51" s="12" customFormat="1" ht="12">
      <c r="B321" s="166"/>
      <c r="D321" s="163" t="s">
        <v>206</v>
      </c>
      <c r="F321" s="167" t="s">
        <v>989</v>
      </c>
      <c r="H321" s="168">
        <v>20</v>
      </c>
      <c r="I321" s="169"/>
      <c r="L321" s="166"/>
      <c r="M321" s="170"/>
      <c r="T321" s="171"/>
      <c r="AT321" s="172" t="s">
        <v>206</v>
      </c>
      <c r="AU321" s="172" t="s">
        <v>149</v>
      </c>
      <c r="AV321" s="12" t="s">
        <v>85</v>
      </c>
      <c r="AW321" s="12" t="s">
        <v>4</v>
      </c>
      <c r="AX321" s="12" t="s">
        <v>83</v>
      </c>
      <c r="AY321" s="172" t="s">
        <v>148</v>
      </c>
    </row>
    <row r="322" spans="2:65" s="1" customFormat="1" ht="24.2" customHeight="1">
      <c r="B322" s="30"/>
      <c r="C322" s="151" t="s">
        <v>554</v>
      </c>
      <c r="D322" s="151" t="s">
        <v>152</v>
      </c>
      <c r="E322" s="152" t="s">
        <v>555</v>
      </c>
      <c r="F322" s="153" t="s">
        <v>556</v>
      </c>
      <c r="G322" s="154" t="s">
        <v>170</v>
      </c>
      <c r="H322" s="155">
        <v>1</v>
      </c>
      <c r="I322" s="156"/>
      <c r="J322" s="157">
        <f>ROUND(I322*H322,2)</f>
        <v>0</v>
      </c>
      <c r="K322" s="158"/>
      <c r="L322" s="30"/>
      <c r="M322" s="159" t="s">
        <v>1</v>
      </c>
      <c r="N322" s="124" t="s">
        <v>40</v>
      </c>
      <c r="P322" s="160">
        <f>O322*H322</f>
        <v>0</v>
      </c>
      <c r="Q322" s="160">
        <v>0</v>
      </c>
      <c r="R322" s="160">
        <f>Q322*H322</f>
        <v>0</v>
      </c>
      <c r="S322" s="160">
        <v>0</v>
      </c>
      <c r="T322" s="161">
        <f>S322*H322</f>
        <v>0</v>
      </c>
      <c r="AR322" s="162" t="s">
        <v>222</v>
      </c>
      <c r="AT322" s="162" t="s">
        <v>152</v>
      </c>
      <c r="AU322" s="162" t="s">
        <v>149</v>
      </c>
      <c r="AY322" s="14" t="s">
        <v>148</v>
      </c>
      <c r="BE322" s="90">
        <f>IF(N322="základní",J322,0)</f>
        <v>0</v>
      </c>
      <c r="BF322" s="90">
        <f>IF(N322="snížená",J322,0)</f>
        <v>0</v>
      </c>
      <c r="BG322" s="90">
        <f>IF(N322="zákl. přenesená",J322,0)</f>
        <v>0</v>
      </c>
      <c r="BH322" s="90">
        <f>IF(N322="sníž. přenesená",J322,0)</f>
        <v>0</v>
      </c>
      <c r="BI322" s="90">
        <f>IF(N322="nulová",J322,0)</f>
        <v>0</v>
      </c>
      <c r="BJ322" s="14" t="s">
        <v>83</v>
      </c>
      <c r="BK322" s="90">
        <f>ROUND(I322*H322,2)</f>
        <v>0</v>
      </c>
      <c r="BL322" s="14" t="s">
        <v>222</v>
      </c>
      <c r="BM322" s="162" t="s">
        <v>557</v>
      </c>
    </row>
    <row r="323" spans="2:47" s="1" customFormat="1" ht="19.5">
      <c r="B323" s="30"/>
      <c r="D323" s="163" t="s">
        <v>158</v>
      </c>
      <c r="F323" s="164" t="s">
        <v>558</v>
      </c>
      <c r="I323" s="126"/>
      <c r="L323" s="30"/>
      <c r="M323" s="165"/>
      <c r="T323" s="52"/>
      <c r="AT323" s="14" t="s">
        <v>158</v>
      </c>
      <c r="AU323" s="14" t="s">
        <v>149</v>
      </c>
    </row>
    <row r="324" spans="2:65" s="1" customFormat="1" ht="24.2" customHeight="1">
      <c r="B324" s="30"/>
      <c r="C324" s="173" t="s">
        <v>559</v>
      </c>
      <c r="D324" s="173" t="s">
        <v>226</v>
      </c>
      <c r="E324" s="174" t="s">
        <v>560</v>
      </c>
      <c r="F324" s="175" t="s">
        <v>561</v>
      </c>
      <c r="G324" s="176" t="s">
        <v>170</v>
      </c>
      <c r="H324" s="177">
        <v>1</v>
      </c>
      <c r="I324" s="178"/>
      <c r="J324" s="179">
        <f>ROUND(I324*H324,2)</f>
        <v>0</v>
      </c>
      <c r="K324" s="180"/>
      <c r="L324" s="181"/>
      <c r="M324" s="182" t="s">
        <v>1</v>
      </c>
      <c r="N324" s="183" t="s">
        <v>40</v>
      </c>
      <c r="P324" s="160">
        <f>O324*H324</f>
        <v>0</v>
      </c>
      <c r="Q324" s="160">
        <v>0.00105</v>
      </c>
      <c r="R324" s="160">
        <f>Q324*H324</f>
        <v>0.00105</v>
      </c>
      <c r="S324" s="160">
        <v>0</v>
      </c>
      <c r="T324" s="161">
        <f>S324*H324</f>
        <v>0</v>
      </c>
      <c r="AR324" s="162" t="s">
        <v>229</v>
      </c>
      <c r="AT324" s="162" t="s">
        <v>226</v>
      </c>
      <c r="AU324" s="162" t="s">
        <v>149</v>
      </c>
      <c r="AY324" s="14" t="s">
        <v>148</v>
      </c>
      <c r="BE324" s="90">
        <f>IF(N324="základní",J324,0)</f>
        <v>0</v>
      </c>
      <c r="BF324" s="90">
        <f>IF(N324="snížená",J324,0)</f>
        <v>0</v>
      </c>
      <c r="BG324" s="90">
        <f>IF(N324="zákl. přenesená",J324,0)</f>
        <v>0</v>
      </c>
      <c r="BH324" s="90">
        <f>IF(N324="sníž. přenesená",J324,0)</f>
        <v>0</v>
      </c>
      <c r="BI324" s="90">
        <f>IF(N324="nulová",J324,0)</f>
        <v>0</v>
      </c>
      <c r="BJ324" s="14" t="s">
        <v>83</v>
      </c>
      <c r="BK324" s="90">
        <f>ROUND(I324*H324,2)</f>
        <v>0</v>
      </c>
      <c r="BL324" s="14" t="s">
        <v>222</v>
      </c>
      <c r="BM324" s="162" t="s">
        <v>562</v>
      </c>
    </row>
    <row r="325" spans="2:47" s="1" customFormat="1" ht="19.5">
      <c r="B325" s="30"/>
      <c r="D325" s="163" t="s">
        <v>158</v>
      </c>
      <c r="F325" s="164" t="s">
        <v>561</v>
      </c>
      <c r="I325" s="126"/>
      <c r="L325" s="30"/>
      <c r="M325" s="165"/>
      <c r="T325" s="52"/>
      <c r="AT325" s="14" t="s">
        <v>158</v>
      </c>
      <c r="AU325" s="14" t="s">
        <v>149</v>
      </c>
    </row>
    <row r="326" spans="2:65" s="1" customFormat="1" ht="33" customHeight="1">
      <c r="B326" s="30"/>
      <c r="C326" s="151" t="s">
        <v>563</v>
      </c>
      <c r="D326" s="151" t="s">
        <v>152</v>
      </c>
      <c r="E326" s="152" t="s">
        <v>564</v>
      </c>
      <c r="F326" s="153" t="s">
        <v>565</v>
      </c>
      <c r="G326" s="154" t="s">
        <v>170</v>
      </c>
      <c r="H326" s="155">
        <v>1</v>
      </c>
      <c r="I326" s="156"/>
      <c r="J326" s="157">
        <f>ROUND(I326*H326,2)</f>
        <v>0</v>
      </c>
      <c r="K326" s="158"/>
      <c r="L326" s="30"/>
      <c r="M326" s="159" t="s">
        <v>1</v>
      </c>
      <c r="N326" s="124" t="s">
        <v>40</v>
      </c>
      <c r="P326" s="160">
        <f>O326*H326</f>
        <v>0</v>
      </c>
      <c r="Q326" s="160">
        <v>0</v>
      </c>
      <c r="R326" s="160">
        <f>Q326*H326</f>
        <v>0</v>
      </c>
      <c r="S326" s="160">
        <v>0</v>
      </c>
      <c r="T326" s="161">
        <f>S326*H326</f>
        <v>0</v>
      </c>
      <c r="AR326" s="162" t="s">
        <v>222</v>
      </c>
      <c r="AT326" s="162" t="s">
        <v>152</v>
      </c>
      <c r="AU326" s="162" t="s">
        <v>149</v>
      </c>
      <c r="AY326" s="14" t="s">
        <v>148</v>
      </c>
      <c r="BE326" s="90">
        <f>IF(N326="základní",J326,0)</f>
        <v>0</v>
      </c>
      <c r="BF326" s="90">
        <f>IF(N326="snížená",J326,0)</f>
        <v>0</v>
      </c>
      <c r="BG326" s="90">
        <f>IF(N326="zákl. přenesená",J326,0)</f>
        <v>0</v>
      </c>
      <c r="BH326" s="90">
        <f>IF(N326="sníž. přenesená",J326,0)</f>
        <v>0</v>
      </c>
      <c r="BI326" s="90">
        <f>IF(N326="nulová",J326,0)</f>
        <v>0</v>
      </c>
      <c r="BJ326" s="14" t="s">
        <v>83</v>
      </c>
      <c r="BK326" s="90">
        <f>ROUND(I326*H326,2)</f>
        <v>0</v>
      </c>
      <c r="BL326" s="14" t="s">
        <v>222</v>
      </c>
      <c r="BM326" s="162" t="s">
        <v>566</v>
      </c>
    </row>
    <row r="327" spans="2:47" s="1" customFormat="1" ht="29.25">
      <c r="B327" s="30"/>
      <c r="D327" s="163" t="s">
        <v>158</v>
      </c>
      <c r="F327" s="164" t="s">
        <v>567</v>
      </c>
      <c r="I327" s="126"/>
      <c r="L327" s="30"/>
      <c r="M327" s="165"/>
      <c r="T327" s="52"/>
      <c r="AT327" s="14" t="s">
        <v>158</v>
      </c>
      <c r="AU327" s="14" t="s">
        <v>149</v>
      </c>
    </row>
    <row r="328" spans="2:65" s="1" customFormat="1" ht="24.2" customHeight="1">
      <c r="B328" s="30"/>
      <c r="C328" s="173" t="s">
        <v>568</v>
      </c>
      <c r="D328" s="173" t="s">
        <v>226</v>
      </c>
      <c r="E328" s="174" t="s">
        <v>569</v>
      </c>
      <c r="F328" s="175" t="s">
        <v>570</v>
      </c>
      <c r="G328" s="176" t="s">
        <v>186</v>
      </c>
      <c r="H328" s="177">
        <v>1</v>
      </c>
      <c r="I328" s="178"/>
      <c r="J328" s="179">
        <f>ROUND(I328*H328,2)</f>
        <v>0</v>
      </c>
      <c r="K328" s="180"/>
      <c r="L328" s="181"/>
      <c r="M328" s="182" t="s">
        <v>1</v>
      </c>
      <c r="N328" s="183" t="s">
        <v>40</v>
      </c>
      <c r="P328" s="160">
        <f>O328*H328</f>
        <v>0</v>
      </c>
      <c r="Q328" s="160">
        <v>0.0006</v>
      </c>
      <c r="R328" s="160">
        <f>Q328*H328</f>
        <v>0.0006</v>
      </c>
      <c r="S328" s="160">
        <v>0</v>
      </c>
      <c r="T328" s="161">
        <f>S328*H328</f>
        <v>0</v>
      </c>
      <c r="AR328" s="162" t="s">
        <v>229</v>
      </c>
      <c r="AT328" s="162" t="s">
        <v>226</v>
      </c>
      <c r="AU328" s="162" t="s">
        <v>149</v>
      </c>
      <c r="AY328" s="14" t="s">
        <v>148</v>
      </c>
      <c r="BE328" s="90">
        <f>IF(N328="základní",J328,0)</f>
        <v>0</v>
      </c>
      <c r="BF328" s="90">
        <f>IF(N328="snížená",J328,0)</f>
        <v>0</v>
      </c>
      <c r="BG328" s="90">
        <f>IF(N328="zákl. přenesená",J328,0)</f>
        <v>0</v>
      </c>
      <c r="BH328" s="90">
        <f>IF(N328="sníž. přenesená",J328,0)</f>
        <v>0</v>
      </c>
      <c r="BI328" s="90">
        <f>IF(N328="nulová",J328,0)</f>
        <v>0</v>
      </c>
      <c r="BJ328" s="14" t="s">
        <v>83</v>
      </c>
      <c r="BK328" s="90">
        <f>ROUND(I328*H328,2)</f>
        <v>0</v>
      </c>
      <c r="BL328" s="14" t="s">
        <v>222</v>
      </c>
      <c r="BM328" s="162" t="s">
        <v>571</v>
      </c>
    </row>
    <row r="329" spans="2:47" s="1" customFormat="1" ht="19.5">
      <c r="B329" s="30"/>
      <c r="D329" s="163" t="s">
        <v>158</v>
      </c>
      <c r="F329" s="164" t="s">
        <v>570</v>
      </c>
      <c r="I329" s="126"/>
      <c r="L329" s="30"/>
      <c r="M329" s="165"/>
      <c r="T329" s="52"/>
      <c r="AT329" s="14" t="s">
        <v>158</v>
      </c>
      <c r="AU329" s="14" t="s">
        <v>149</v>
      </c>
    </row>
    <row r="330" spans="2:65" s="1" customFormat="1" ht="24.2" customHeight="1">
      <c r="B330" s="30"/>
      <c r="C330" s="151" t="s">
        <v>572</v>
      </c>
      <c r="D330" s="151" t="s">
        <v>152</v>
      </c>
      <c r="E330" s="152" t="s">
        <v>573</v>
      </c>
      <c r="F330" s="153" t="s">
        <v>574</v>
      </c>
      <c r="G330" s="154" t="s">
        <v>282</v>
      </c>
      <c r="H330" s="155">
        <v>10</v>
      </c>
      <c r="I330" s="156"/>
      <c r="J330" s="157">
        <f>ROUND(I330*H330,2)</f>
        <v>0</v>
      </c>
      <c r="K330" s="158"/>
      <c r="L330" s="30"/>
      <c r="M330" s="159" t="s">
        <v>1</v>
      </c>
      <c r="N330" s="124" t="s">
        <v>40</v>
      </c>
      <c r="P330" s="160">
        <f>O330*H330</f>
        <v>0</v>
      </c>
      <c r="Q330" s="160">
        <v>0</v>
      </c>
      <c r="R330" s="160">
        <f>Q330*H330</f>
        <v>0</v>
      </c>
      <c r="S330" s="160">
        <v>0</v>
      </c>
      <c r="T330" s="161">
        <f>S330*H330</f>
        <v>0</v>
      </c>
      <c r="AR330" s="162" t="s">
        <v>222</v>
      </c>
      <c r="AT330" s="162" t="s">
        <v>152</v>
      </c>
      <c r="AU330" s="162" t="s">
        <v>149</v>
      </c>
      <c r="AY330" s="14" t="s">
        <v>148</v>
      </c>
      <c r="BE330" s="90">
        <f>IF(N330="základní",J330,0)</f>
        <v>0</v>
      </c>
      <c r="BF330" s="90">
        <f>IF(N330="snížená",J330,0)</f>
        <v>0</v>
      </c>
      <c r="BG330" s="90">
        <f>IF(N330="zákl. přenesená",J330,0)</f>
        <v>0</v>
      </c>
      <c r="BH330" s="90">
        <f>IF(N330="sníž. přenesená",J330,0)</f>
        <v>0</v>
      </c>
      <c r="BI330" s="90">
        <f>IF(N330="nulová",J330,0)</f>
        <v>0</v>
      </c>
      <c r="BJ330" s="14" t="s">
        <v>83</v>
      </c>
      <c r="BK330" s="90">
        <f>ROUND(I330*H330,2)</f>
        <v>0</v>
      </c>
      <c r="BL330" s="14" t="s">
        <v>222</v>
      </c>
      <c r="BM330" s="162" t="s">
        <v>575</v>
      </c>
    </row>
    <row r="331" spans="2:47" s="1" customFormat="1" ht="19.5">
      <c r="B331" s="30"/>
      <c r="D331" s="163" t="s">
        <v>158</v>
      </c>
      <c r="F331" s="164" t="s">
        <v>576</v>
      </c>
      <c r="I331" s="126"/>
      <c r="L331" s="30"/>
      <c r="M331" s="165"/>
      <c r="T331" s="52"/>
      <c r="AT331" s="14" t="s">
        <v>158</v>
      </c>
      <c r="AU331" s="14" t="s">
        <v>149</v>
      </c>
    </row>
    <row r="332" spans="2:65" s="1" customFormat="1" ht="16.5" customHeight="1">
      <c r="B332" s="30"/>
      <c r="C332" s="173" t="s">
        <v>577</v>
      </c>
      <c r="D332" s="173" t="s">
        <v>226</v>
      </c>
      <c r="E332" s="174" t="s">
        <v>578</v>
      </c>
      <c r="F332" s="175" t="s">
        <v>990</v>
      </c>
      <c r="G332" s="176" t="s">
        <v>282</v>
      </c>
      <c r="H332" s="177">
        <v>10</v>
      </c>
      <c r="I332" s="178"/>
      <c r="J332" s="179">
        <f>ROUND(I332*H332,2)</f>
        <v>0</v>
      </c>
      <c r="K332" s="180"/>
      <c r="L332" s="181"/>
      <c r="M332" s="182" t="s">
        <v>1</v>
      </c>
      <c r="N332" s="183" t="s">
        <v>40</v>
      </c>
      <c r="P332" s="160">
        <f>O332*H332</f>
        <v>0</v>
      </c>
      <c r="Q332" s="160">
        <v>0.00054</v>
      </c>
      <c r="R332" s="160">
        <f>Q332*H332</f>
        <v>0.0054</v>
      </c>
      <c r="S332" s="160">
        <v>0</v>
      </c>
      <c r="T332" s="161">
        <f>S332*H332</f>
        <v>0</v>
      </c>
      <c r="AR332" s="162" t="s">
        <v>229</v>
      </c>
      <c r="AT332" s="162" t="s">
        <v>226</v>
      </c>
      <c r="AU332" s="162" t="s">
        <v>149</v>
      </c>
      <c r="AY332" s="14" t="s">
        <v>148</v>
      </c>
      <c r="BE332" s="90">
        <f>IF(N332="základní",J332,0)</f>
        <v>0</v>
      </c>
      <c r="BF332" s="90">
        <f>IF(N332="snížená",J332,0)</f>
        <v>0</v>
      </c>
      <c r="BG332" s="90">
        <f>IF(N332="zákl. přenesená",J332,0)</f>
        <v>0</v>
      </c>
      <c r="BH332" s="90">
        <f>IF(N332="sníž. přenesená",J332,0)</f>
        <v>0</v>
      </c>
      <c r="BI332" s="90">
        <f>IF(N332="nulová",J332,0)</f>
        <v>0</v>
      </c>
      <c r="BJ332" s="14" t="s">
        <v>83</v>
      </c>
      <c r="BK332" s="90">
        <f>ROUND(I332*H332,2)</f>
        <v>0</v>
      </c>
      <c r="BL332" s="14" t="s">
        <v>222</v>
      </c>
      <c r="BM332" s="162" t="s">
        <v>580</v>
      </c>
    </row>
    <row r="333" spans="2:47" s="1" customFormat="1" ht="12">
      <c r="B333" s="30"/>
      <c r="D333" s="163" t="s">
        <v>158</v>
      </c>
      <c r="F333" s="164" t="s">
        <v>990</v>
      </c>
      <c r="I333" s="126"/>
      <c r="L333" s="30"/>
      <c r="M333" s="165"/>
      <c r="T333" s="52"/>
      <c r="AT333" s="14" t="s">
        <v>158</v>
      </c>
      <c r="AU333" s="14" t="s">
        <v>149</v>
      </c>
    </row>
    <row r="334" spans="2:65" s="1" customFormat="1" ht="24.2" customHeight="1">
      <c r="B334" s="30"/>
      <c r="C334" s="173" t="s">
        <v>991</v>
      </c>
      <c r="D334" s="173" t="s">
        <v>226</v>
      </c>
      <c r="E334" s="174" t="s">
        <v>992</v>
      </c>
      <c r="F334" s="175" t="s">
        <v>993</v>
      </c>
      <c r="G334" s="176" t="s">
        <v>170</v>
      </c>
      <c r="H334" s="177">
        <v>2</v>
      </c>
      <c r="I334" s="178"/>
      <c r="J334" s="179">
        <f>ROUND(I334*H334,2)</f>
        <v>0</v>
      </c>
      <c r="K334" s="180"/>
      <c r="L334" s="181"/>
      <c r="M334" s="182" t="s">
        <v>1</v>
      </c>
      <c r="N334" s="183" t="s">
        <v>40</v>
      </c>
      <c r="P334" s="160">
        <f>O334*H334</f>
        <v>0</v>
      </c>
      <c r="Q334" s="160">
        <v>1E-05</v>
      </c>
      <c r="R334" s="160">
        <f>Q334*H334</f>
        <v>2E-05</v>
      </c>
      <c r="S334" s="160">
        <v>0</v>
      </c>
      <c r="T334" s="161">
        <f>S334*H334</f>
        <v>0</v>
      </c>
      <c r="AR334" s="162" t="s">
        <v>229</v>
      </c>
      <c r="AT334" s="162" t="s">
        <v>226</v>
      </c>
      <c r="AU334" s="162" t="s">
        <v>149</v>
      </c>
      <c r="AY334" s="14" t="s">
        <v>148</v>
      </c>
      <c r="BE334" s="90">
        <f>IF(N334="základní",J334,0)</f>
        <v>0</v>
      </c>
      <c r="BF334" s="90">
        <f>IF(N334="snížená",J334,0)</f>
        <v>0</v>
      </c>
      <c r="BG334" s="90">
        <f>IF(N334="zákl. přenesená",J334,0)</f>
        <v>0</v>
      </c>
      <c r="BH334" s="90">
        <f>IF(N334="sníž. přenesená",J334,0)</f>
        <v>0</v>
      </c>
      <c r="BI334" s="90">
        <f>IF(N334="nulová",J334,0)</f>
        <v>0</v>
      </c>
      <c r="BJ334" s="14" t="s">
        <v>83</v>
      </c>
      <c r="BK334" s="90">
        <f>ROUND(I334*H334,2)</f>
        <v>0</v>
      </c>
      <c r="BL334" s="14" t="s">
        <v>222</v>
      </c>
      <c r="BM334" s="162" t="s">
        <v>994</v>
      </c>
    </row>
    <row r="335" spans="2:47" s="1" customFormat="1" ht="12">
      <c r="B335" s="30"/>
      <c r="D335" s="163" t="s">
        <v>158</v>
      </c>
      <c r="F335" s="164" t="s">
        <v>993</v>
      </c>
      <c r="I335" s="126"/>
      <c r="L335" s="30"/>
      <c r="M335" s="165"/>
      <c r="T335" s="52"/>
      <c r="AT335" s="14" t="s">
        <v>158</v>
      </c>
      <c r="AU335" s="14" t="s">
        <v>149</v>
      </c>
    </row>
    <row r="336" spans="2:65" s="1" customFormat="1" ht="24.2" customHeight="1">
      <c r="B336" s="30"/>
      <c r="C336" s="173" t="s">
        <v>995</v>
      </c>
      <c r="D336" s="173" t="s">
        <v>226</v>
      </c>
      <c r="E336" s="174" t="s">
        <v>996</v>
      </c>
      <c r="F336" s="175" t="s">
        <v>997</v>
      </c>
      <c r="G336" s="176" t="s">
        <v>170</v>
      </c>
      <c r="H336" s="177">
        <v>1</v>
      </c>
      <c r="I336" s="178"/>
      <c r="J336" s="179">
        <f>ROUND(I336*H336,2)</f>
        <v>0</v>
      </c>
      <c r="K336" s="180"/>
      <c r="L336" s="181"/>
      <c r="M336" s="182" t="s">
        <v>1</v>
      </c>
      <c r="N336" s="183" t="s">
        <v>40</v>
      </c>
      <c r="P336" s="160">
        <f>O336*H336</f>
        <v>0</v>
      </c>
      <c r="Q336" s="160">
        <v>1E-05</v>
      </c>
      <c r="R336" s="160">
        <f>Q336*H336</f>
        <v>1E-05</v>
      </c>
      <c r="S336" s="160">
        <v>0</v>
      </c>
      <c r="T336" s="161">
        <f>S336*H336</f>
        <v>0</v>
      </c>
      <c r="AR336" s="162" t="s">
        <v>229</v>
      </c>
      <c r="AT336" s="162" t="s">
        <v>226</v>
      </c>
      <c r="AU336" s="162" t="s">
        <v>149</v>
      </c>
      <c r="AY336" s="14" t="s">
        <v>148</v>
      </c>
      <c r="BE336" s="90">
        <f>IF(N336="základní",J336,0)</f>
        <v>0</v>
      </c>
      <c r="BF336" s="90">
        <f>IF(N336="snížená",J336,0)</f>
        <v>0</v>
      </c>
      <c r="BG336" s="90">
        <f>IF(N336="zákl. přenesená",J336,0)</f>
        <v>0</v>
      </c>
      <c r="BH336" s="90">
        <f>IF(N336="sníž. přenesená",J336,0)</f>
        <v>0</v>
      </c>
      <c r="BI336" s="90">
        <f>IF(N336="nulová",J336,0)</f>
        <v>0</v>
      </c>
      <c r="BJ336" s="14" t="s">
        <v>83</v>
      </c>
      <c r="BK336" s="90">
        <f>ROUND(I336*H336,2)</f>
        <v>0</v>
      </c>
      <c r="BL336" s="14" t="s">
        <v>222</v>
      </c>
      <c r="BM336" s="162" t="s">
        <v>998</v>
      </c>
    </row>
    <row r="337" spans="2:47" s="1" customFormat="1" ht="12">
      <c r="B337" s="30"/>
      <c r="D337" s="163" t="s">
        <v>158</v>
      </c>
      <c r="F337" s="164" t="s">
        <v>997</v>
      </c>
      <c r="I337" s="126"/>
      <c r="L337" s="30"/>
      <c r="M337" s="165"/>
      <c r="T337" s="52"/>
      <c r="AT337" s="14" t="s">
        <v>158</v>
      </c>
      <c r="AU337" s="14" t="s">
        <v>149</v>
      </c>
    </row>
    <row r="338" spans="2:65" s="1" customFormat="1" ht="24.2" customHeight="1">
      <c r="B338" s="30"/>
      <c r="C338" s="173" t="s">
        <v>999</v>
      </c>
      <c r="D338" s="173" t="s">
        <v>226</v>
      </c>
      <c r="E338" s="174" t="s">
        <v>1000</v>
      </c>
      <c r="F338" s="175" t="s">
        <v>1001</v>
      </c>
      <c r="G338" s="176" t="s">
        <v>170</v>
      </c>
      <c r="H338" s="177">
        <v>4</v>
      </c>
      <c r="I338" s="178"/>
      <c r="J338" s="179">
        <f>ROUND(I338*H338,2)</f>
        <v>0</v>
      </c>
      <c r="K338" s="180"/>
      <c r="L338" s="181"/>
      <c r="M338" s="182" t="s">
        <v>1</v>
      </c>
      <c r="N338" s="183" t="s">
        <v>40</v>
      </c>
      <c r="P338" s="160">
        <f>O338*H338</f>
        <v>0</v>
      </c>
      <c r="Q338" s="160">
        <v>1E-05</v>
      </c>
      <c r="R338" s="160">
        <f>Q338*H338</f>
        <v>4E-05</v>
      </c>
      <c r="S338" s="160">
        <v>0</v>
      </c>
      <c r="T338" s="161">
        <f>S338*H338</f>
        <v>0</v>
      </c>
      <c r="AR338" s="162" t="s">
        <v>229</v>
      </c>
      <c r="AT338" s="162" t="s">
        <v>226</v>
      </c>
      <c r="AU338" s="162" t="s">
        <v>149</v>
      </c>
      <c r="AY338" s="14" t="s">
        <v>148</v>
      </c>
      <c r="BE338" s="90">
        <f>IF(N338="základní",J338,0)</f>
        <v>0</v>
      </c>
      <c r="BF338" s="90">
        <f>IF(N338="snížená",J338,0)</f>
        <v>0</v>
      </c>
      <c r="BG338" s="90">
        <f>IF(N338="zákl. přenesená",J338,0)</f>
        <v>0</v>
      </c>
      <c r="BH338" s="90">
        <f>IF(N338="sníž. přenesená",J338,0)</f>
        <v>0</v>
      </c>
      <c r="BI338" s="90">
        <f>IF(N338="nulová",J338,0)</f>
        <v>0</v>
      </c>
      <c r="BJ338" s="14" t="s">
        <v>83</v>
      </c>
      <c r="BK338" s="90">
        <f>ROUND(I338*H338,2)</f>
        <v>0</v>
      </c>
      <c r="BL338" s="14" t="s">
        <v>222</v>
      </c>
      <c r="BM338" s="162" t="s">
        <v>1002</v>
      </c>
    </row>
    <row r="339" spans="2:47" s="1" customFormat="1" ht="12">
      <c r="B339" s="30"/>
      <c r="D339" s="163" t="s">
        <v>158</v>
      </c>
      <c r="F339" s="164" t="s">
        <v>1001</v>
      </c>
      <c r="I339" s="126"/>
      <c r="L339" s="30"/>
      <c r="M339" s="165"/>
      <c r="T339" s="52"/>
      <c r="AT339" s="14" t="s">
        <v>158</v>
      </c>
      <c r="AU339" s="14" t="s">
        <v>149</v>
      </c>
    </row>
    <row r="340" spans="2:65" s="1" customFormat="1" ht="24.2" customHeight="1">
      <c r="B340" s="30"/>
      <c r="C340" s="173" t="s">
        <v>585</v>
      </c>
      <c r="D340" s="173" t="s">
        <v>226</v>
      </c>
      <c r="E340" s="174" t="s">
        <v>586</v>
      </c>
      <c r="F340" s="175" t="s">
        <v>1003</v>
      </c>
      <c r="G340" s="176" t="s">
        <v>170</v>
      </c>
      <c r="H340" s="177">
        <v>1</v>
      </c>
      <c r="I340" s="178"/>
      <c r="J340" s="179">
        <f>ROUND(I340*H340,2)</f>
        <v>0</v>
      </c>
      <c r="K340" s="180"/>
      <c r="L340" s="181"/>
      <c r="M340" s="182" t="s">
        <v>1</v>
      </c>
      <c r="N340" s="183" t="s">
        <v>40</v>
      </c>
      <c r="P340" s="160">
        <f>O340*H340</f>
        <v>0</v>
      </c>
      <c r="Q340" s="160">
        <v>1E-05</v>
      </c>
      <c r="R340" s="160">
        <f>Q340*H340</f>
        <v>1E-05</v>
      </c>
      <c r="S340" s="160">
        <v>0</v>
      </c>
      <c r="T340" s="161">
        <f>S340*H340</f>
        <v>0</v>
      </c>
      <c r="AR340" s="162" t="s">
        <v>229</v>
      </c>
      <c r="AT340" s="162" t="s">
        <v>226</v>
      </c>
      <c r="AU340" s="162" t="s">
        <v>149</v>
      </c>
      <c r="AY340" s="14" t="s">
        <v>148</v>
      </c>
      <c r="BE340" s="90">
        <f>IF(N340="základní",J340,0)</f>
        <v>0</v>
      </c>
      <c r="BF340" s="90">
        <f>IF(N340="snížená",J340,0)</f>
        <v>0</v>
      </c>
      <c r="BG340" s="90">
        <f>IF(N340="zákl. přenesená",J340,0)</f>
        <v>0</v>
      </c>
      <c r="BH340" s="90">
        <f>IF(N340="sníž. přenesená",J340,0)</f>
        <v>0</v>
      </c>
      <c r="BI340" s="90">
        <f>IF(N340="nulová",J340,0)</f>
        <v>0</v>
      </c>
      <c r="BJ340" s="14" t="s">
        <v>83</v>
      </c>
      <c r="BK340" s="90">
        <f>ROUND(I340*H340,2)</f>
        <v>0</v>
      </c>
      <c r="BL340" s="14" t="s">
        <v>222</v>
      </c>
      <c r="BM340" s="162" t="s">
        <v>588</v>
      </c>
    </row>
    <row r="341" spans="2:47" s="1" customFormat="1" ht="12">
      <c r="B341" s="30"/>
      <c r="D341" s="163" t="s">
        <v>158</v>
      </c>
      <c r="F341" s="164" t="s">
        <v>587</v>
      </c>
      <c r="I341" s="126"/>
      <c r="L341" s="30"/>
      <c r="M341" s="165"/>
      <c r="T341" s="52"/>
      <c r="AT341" s="14" t="s">
        <v>158</v>
      </c>
      <c r="AU341" s="14" t="s">
        <v>149</v>
      </c>
    </row>
    <row r="342" spans="2:63" s="11" customFormat="1" ht="20.85" customHeight="1">
      <c r="B342" s="139"/>
      <c r="D342" s="140" t="s">
        <v>74</v>
      </c>
      <c r="E342" s="149" t="s">
        <v>589</v>
      </c>
      <c r="F342" s="149" t="s">
        <v>590</v>
      </c>
      <c r="I342" s="142"/>
      <c r="J342" s="150">
        <f>BK342</f>
        <v>0</v>
      </c>
      <c r="L342" s="139"/>
      <c r="M342" s="144"/>
      <c r="P342" s="145">
        <f>SUM(P343:P381)</f>
        <v>0</v>
      </c>
      <c r="R342" s="145">
        <f>SUM(R343:R381)</f>
        <v>0.029909999999999992</v>
      </c>
      <c r="T342" s="146">
        <f>SUM(T343:T381)</f>
        <v>0.012</v>
      </c>
      <c r="AR342" s="140" t="s">
        <v>85</v>
      </c>
      <c r="AT342" s="147" t="s">
        <v>74</v>
      </c>
      <c r="AU342" s="147" t="s">
        <v>85</v>
      </c>
      <c r="AY342" s="140" t="s">
        <v>148</v>
      </c>
      <c r="BK342" s="148">
        <f>SUM(BK343:BK381)</f>
        <v>0</v>
      </c>
    </row>
    <row r="343" spans="2:65" s="1" customFormat="1" ht="33" customHeight="1">
      <c r="B343" s="30"/>
      <c r="C343" s="151" t="s">
        <v>591</v>
      </c>
      <c r="D343" s="151" t="s">
        <v>152</v>
      </c>
      <c r="E343" s="152" t="s">
        <v>245</v>
      </c>
      <c r="F343" s="153" t="s">
        <v>246</v>
      </c>
      <c r="G343" s="154" t="s">
        <v>170</v>
      </c>
      <c r="H343" s="155">
        <v>1</v>
      </c>
      <c r="I343" s="156"/>
      <c r="J343" s="157">
        <f>ROUND(I343*H343,2)</f>
        <v>0</v>
      </c>
      <c r="K343" s="158"/>
      <c r="L343" s="30"/>
      <c r="M343" s="159" t="s">
        <v>1</v>
      </c>
      <c r="N343" s="124" t="s">
        <v>40</v>
      </c>
      <c r="P343" s="160">
        <f>O343*H343</f>
        <v>0</v>
      </c>
      <c r="Q343" s="160">
        <v>0</v>
      </c>
      <c r="R343" s="160">
        <f>Q343*H343</f>
        <v>0</v>
      </c>
      <c r="S343" s="160">
        <v>0</v>
      </c>
      <c r="T343" s="161">
        <f>S343*H343</f>
        <v>0</v>
      </c>
      <c r="AR343" s="162" t="s">
        <v>222</v>
      </c>
      <c r="AT343" s="162" t="s">
        <v>152</v>
      </c>
      <c r="AU343" s="162" t="s">
        <v>149</v>
      </c>
      <c r="AY343" s="14" t="s">
        <v>148</v>
      </c>
      <c r="BE343" s="90">
        <f>IF(N343="základní",J343,0)</f>
        <v>0</v>
      </c>
      <c r="BF343" s="90">
        <f>IF(N343="snížená",J343,0)</f>
        <v>0</v>
      </c>
      <c r="BG343" s="90">
        <f>IF(N343="zákl. přenesená",J343,0)</f>
        <v>0</v>
      </c>
      <c r="BH343" s="90">
        <f>IF(N343="sníž. přenesená",J343,0)</f>
        <v>0</v>
      </c>
      <c r="BI343" s="90">
        <f>IF(N343="nulová",J343,0)</f>
        <v>0</v>
      </c>
      <c r="BJ343" s="14" t="s">
        <v>83</v>
      </c>
      <c r="BK343" s="90">
        <f>ROUND(I343*H343,2)</f>
        <v>0</v>
      </c>
      <c r="BL343" s="14" t="s">
        <v>222</v>
      </c>
      <c r="BM343" s="162" t="s">
        <v>592</v>
      </c>
    </row>
    <row r="344" spans="2:47" s="1" customFormat="1" ht="19.5">
      <c r="B344" s="30"/>
      <c r="D344" s="163" t="s">
        <v>158</v>
      </c>
      <c r="F344" s="164" t="s">
        <v>246</v>
      </c>
      <c r="I344" s="126"/>
      <c r="L344" s="30"/>
      <c r="M344" s="165"/>
      <c r="T344" s="52"/>
      <c r="AT344" s="14" t="s">
        <v>158</v>
      </c>
      <c r="AU344" s="14" t="s">
        <v>149</v>
      </c>
    </row>
    <row r="345" spans="2:65" s="1" customFormat="1" ht="24.2" customHeight="1">
      <c r="B345" s="30"/>
      <c r="C345" s="173" t="s">
        <v>593</v>
      </c>
      <c r="D345" s="173" t="s">
        <v>226</v>
      </c>
      <c r="E345" s="174" t="s">
        <v>594</v>
      </c>
      <c r="F345" s="175" t="s">
        <v>595</v>
      </c>
      <c r="G345" s="176" t="s">
        <v>170</v>
      </c>
      <c r="H345" s="177">
        <v>1</v>
      </c>
      <c r="I345" s="178"/>
      <c r="J345" s="179">
        <f>ROUND(I345*H345,2)</f>
        <v>0</v>
      </c>
      <c r="K345" s="180"/>
      <c r="L345" s="181"/>
      <c r="M345" s="182" t="s">
        <v>1</v>
      </c>
      <c r="N345" s="183" t="s">
        <v>40</v>
      </c>
      <c r="P345" s="160">
        <f>O345*H345</f>
        <v>0</v>
      </c>
      <c r="Q345" s="160">
        <v>0</v>
      </c>
      <c r="R345" s="160">
        <f>Q345*H345</f>
        <v>0</v>
      </c>
      <c r="S345" s="160">
        <v>0</v>
      </c>
      <c r="T345" s="161">
        <f>S345*H345</f>
        <v>0</v>
      </c>
      <c r="AR345" s="162" t="s">
        <v>229</v>
      </c>
      <c r="AT345" s="162" t="s">
        <v>226</v>
      </c>
      <c r="AU345" s="162" t="s">
        <v>149</v>
      </c>
      <c r="AY345" s="14" t="s">
        <v>148</v>
      </c>
      <c r="BE345" s="90">
        <f>IF(N345="základní",J345,0)</f>
        <v>0</v>
      </c>
      <c r="BF345" s="90">
        <f>IF(N345="snížená",J345,0)</f>
        <v>0</v>
      </c>
      <c r="BG345" s="90">
        <f>IF(N345="zákl. přenesená",J345,0)</f>
        <v>0</v>
      </c>
      <c r="BH345" s="90">
        <f>IF(N345="sníž. přenesená",J345,0)</f>
        <v>0</v>
      </c>
      <c r="BI345" s="90">
        <f>IF(N345="nulová",J345,0)</f>
        <v>0</v>
      </c>
      <c r="BJ345" s="14" t="s">
        <v>83</v>
      </c>
      <c r="BK345" s="90">
        <f>ROUND(I345*H345,2)</f>
        <v>0</v>
      </c>
      <c r="BL345" s="14" t="s">
        <v>222</v>
      </c>
      <c r="BM345" s="162" t="s">
        <v>596</v>
      </c>
    </row>
    <row r="346" spans="2:47" s="1" customFormat="1" ht="19.5">
      <c r="B346" s="30"/>
      <c r="D346" s="163" t="s">
        <v>158</v>
      </c>
      <c r="F346" s="164" t="s">
        <v>595</v>
      </c>
      <c r="I346" s="126"/>
      <c r="L346" s="30"/>
      <c r="M346" s="165"/>
      <c r="T346" s="52"/>
      <c r="AT346" s="14" t="s">
        <v>158</v>
      </c>
      <c r="AU346" s="14" t="s">
        <v>149</v>
      </c>
    </row>
    <row r="347" spans="2:65" s="1" customFormat="1" ht="33" customHeight="1">
      <c r="B347" s="30"/>
      <c r="C347" s="151" t="s">
        <v>597</v>
      </c>
      <c r="D347" s="151" t="s">
        <v>152</v>
      </c>
      <c r="E347" s="152" t="s">
        <v>598</v>
      </c>
      <c r="F347" s="153" t="s">
        <v>599</v>
      </c>
      <c r="G347" s="154" t="s">
        <v>170</v>
      </c>
      <c r="H347" s="155">
        <v>7</v>
      </c>
      <c r="I347" s="156"/>
      <c r="J347" s="157">
        <f>ROUND(I347*H347,2)</f>
        <v>0</v>
      </c>
      <c r="K347" s="158"/>
      <c r="L347" s="30"/>
      <c r="M347" s="159" t="s">
        <v>1</v>
      </c>
      <c r="N347" s="124" t="s">
        <v>40</v>
      </c>
      <c r="P347" s="160">
        <f>O347*H347</f>
        <v>0</v>
      </c>
      <c r="Q347" s="160">
        <v>0</v>
      </c>
      <c r="R347" s="160">
        <f>Q347*H347</f>
        <v>0</v>
      </c>
      <c r="S347" s="160">
        <v>0</v>
      </c>
      <c r="T347" s="161">
        <f>S347*H347</f>
        <v>0</v>
      </c>
      <c r="AR347" s="162" t="s">
        <v>222</v>
      </c>
      <c r="AT347" s="162" t="s">
        <v>152</v>
      </c>
      <c r="AU347" s="162" t="s">
        <v>149</v>
      </c>
      <c r="AY347" s="14" t="s">
        <v>148</v>
      </c>
      <c r="BE347" s="90">
        <f>IF(N347="základní",J347,0)</f>
        <v>0</v>
      </c>
      <c r="BF347" s="90">
        <f>IF(N347="snížená",J347,0)</f>
        <v>0</v>
      </c>
      <c r="BG347" s="90">
        <f>IF(N347="zákl. přenesená",J347,0)</f>
        <v>0</v>
      </c>
      <c r="BH347" s="90">
        <f>IF(N347="sníž. přenesená",J347,0)</f>
        <v>0</v>
      </c>
      <c r="BI347" s="90">
        <f>IF(N347="nulová",J347,0)</f>
        <v>0</v>
      </c>
      <c r="BJ347" s="14" t="s">
        <v>83</v>
      </c>
      <c r="BK347" s="90">
        <f>ROUND(I347*H347,2)</f>
        <v>0</v>
      </c>
      <c r="BL347" s="14" t="s">
        <v>222</v>
      </c>
      <c r="BM347" s="162" t="s">
        <v>600</v>
      </c>
    </row>
    <row r="348" spans="2:47" s="1" customFormat="1" ht="48.75">
      <c r="B348" s="30"/>
      <c r="D348" s="163" t="s">
        <v>158</v>
      </c>
      <c r="F348" s="164" t="s">
        <v>601</v>
      </c>
      <c r="I348" s="126"/>
      <c r="L348" s="30"/>
      <c r="M348" s="165"/>
      <c r="T348" s="52"/>
      <c r="AT348" s="14" t="s">
        <v>158</v>
      </c>
      <c r="AU348" s="14" t="s">
        <v>149</v>
      </c>
    </row>
    <row r="349" spans="2:65" s="1" customFormat="1" ht="66.75" customHeight="1">
      <c r="B349" s="30"/>
      <c r="C349" s="173" t="s">
        <v>607</v>
      </c>
      <c r="D349" s="173" t="s">
        <v>226</v>
      </c>
      <c r="E349" s="174" t="s">
        <v>608</v>
      </c>
      <c r="F349" s="175" t="s">
        <v>609</v>
      </c>
      <c r="G349" s="176" t="s">
        <v>170</v>
      </c>
      <c r="H349" s="177">
        <v>7</v>
      </c>
      <c r="I349" s="178"/>
      <c r="J349" s="179">
        <f>ROUND(I349*H349,2)</f>
        <v>0</v>
      </c>
      <c r="K349" s="180"/>
      <c r="L349" s="181"/>
      <c r="M349" s="182" t="s">
        <v>1</v>
      </c>
      <c r="N349" s="183" t="s">
        <v>40</v>
      </c>
      <c r="P349" s="160">
        <f>O349*H349</f>
        <v>0</v>
      </c>
      <c r="Q349" s="160">
        <v>0.00255</v>
      </c>
      <c r="R349" s="160">
        <f>Q349*H349</f>
        <v>0.01785</v>
      </c>
      <c r="S349" s="160">
        <v>0</v>
      </c>
      <c r="T349" s="161">
        <f>S349*H349</f>
        <v>0</v>
      </c>
      <c r="AR349" s="162" t="s">
        <v>229</v>
      </c>
      <c r="AT349" s="162" t="s">
        <v>226</v>
      </c>
      <c r="AU349" s="162" t="s">
        <v>149</v>
      </c>
      <c r="AY349" s="14" t="s">
        <v>148</v>
      </c>
      <c r="BE349" s="90">
        <f>IF(N349="základní",J349,0)</f>
        <v>0</v>
      </c>
      <c r="BF349" s="90">
        <f>IF(N349="snížená",J349,0)</f>
        <v>0</v>
      </c>
      <c r="BG349" s="90">
        <f>IF(N349="zákl. přenesená",J349,0)</f>
        <v>0</v>
      </c>
      <c r="BH349" s="90">
        <f>IF(N349="sníž. přenesená",J349,0)</f>
        <v>0</v>
      </c>
      <c r="BI349" s="90">
        <f>IF(N349="nulová",J349,0)</f>
        <v>0</v>
      </c>
      <c r="BJ349" s="14" t="s">
        <v>83</v>
      </c>
      <c r="BK349" s="90">
        <f>ROUND(I349*H349,2)</f>
        <v>0</v>
      </c>
      <c r="BL349" s="14" t="s">
        <v>222</v>
      </c>
      <c r="BM349" s="162" t="s">
        <v>610</v>
      </c>
    </row>
    <row r="350" spans="2:47" s="1" customFormat="1" ht="107.25">
      <c r="B350" s="30"/>
      <c r="D350" s="163" t="s">
        <v>158</v>
      </c>
      <c r="F350" s="164" t="s">
        <v>611</v>
      </c>
      <c r="I350" s="126"/>
      <c r="L350" s="30"/>
      <c r="M350" s="165"/>
      <c r="T350" s="52"/>
      <c r="AT350" s="14" t="s">
        <v>158</v>
      </c>
      <c r="AU350" s="14" t="s">
        <v>149</v>
      </c>
    </row>
    <row r="351" spans="2:65" s="1" customFormat="1" ht="24.2" customHeight="1">
      <c r="B351" s="30"/>
      <c r="C351" s="151" t="s">
        <v>612</v>
      </c>
      <c r="D351" s="151" t="s">
        <v>152</v>
      </c>
      <c r="E351" s="152" t="s">
        <v>613</v>
      </c>
      <c r="F351" s="153" t="s">
        <v>614</v>
      </c>
      <c r="G351" s="154" t="s">
        <v>170</v>
      </c>
      <c r="H351" s="155">
        <v>1</v>
      </c>
      <c r="I351" s="156"/>
      <c r="J351" s="157">
        <f>ROUND(I351*H351,2)</f>
        <v>0</v>
      </c>
      <c r="K351" s="158"/>
      <c r="L351" s="30"/>
      <c r="M351" s="159" t="s">
        <v>1</v>
      </c>
      <c r="N351" s="124" t="s">
        <v>40</v>
      </c>
      <c r="P351" s="160">
        <f>O351*H351</f>
        <v>0</v>
      </c>
      <c r="Q351" s="160">
        <v>0</v>
      </c>
      <c r="R351" s="160">
        <f>Q351*H351</f>
        <v>0</v>
      </c>
      <c r="S351" s="160">
        <v>0</v>
      </c>
      <c r="T351" s="161">
        <f>S351*H351</f>
        <v>0</v>
      </c>
      <c r="AR351" s="162" t="s">
        <v>222</v>
      </c>
      <c r="AT351" s="162" t="s">
        <v>152</v>
      </c>
      <c r="AU351" s="162" t="s">
        <v>149</v>
      </c>
      <c r="AY351" s="14" t="s">
        <v>148</v>
      </c>
      <c r="BE351" s="90">
        <f>IF(N351="základní",J351,0)</f>
        <v>0</v>
      </c>
      <c r="BF351" s="90">
        <f>IF(N351="snížená",J351,0)</f>
        <v>0</v>
      </c>
      <c r="BG351" s="90">
        <f>IF(N351="zákl. přenesená",J351,0)</f>
        <v>0</v>
      </c>
      <c r="BH351" s="90">
        <f>IF(N351="sníž. přenesená",J351,0)</f>
        <v>0</v>
      </c>
      <c r="BI351" s="90">
        <f>IF(N351="nulová",J351,0)</f>
        <v>0</v>
      </c>
      <c r="BJ351" s="14" t="s">
        <v>83</v>
      </c>
      <c r="BK351" s="90">
        <f>ROUND(I351*H351,2)</f>
        <v>0</v>
      </c>
      <c r="BL351" s="14" t="s">
        <v>222</v>
      </c>
      <c r="BM351" s="162" t="s">
        <v>615</v>
      </c>
    </row>
    <row r="352" spans="2:47" s="1" customFormat="1" ht="29.25">
      <c r="B352" s="30"/>
      <c r="D352" s="163" t="s">
        <v>158</v>
      </c>
      <c r="F352" s="164" t="s">
        <v>616</v>
      </c>
      <c r="I352" s="126"/>
      <c r="L352" s="30"/>
      <c r="M352" s="165"/>
      <c r="T352" s="52"/>
      <c r="AT352" s="14" t="s">
        <v>158</v>
      </c>
      <c r="AU352" s="14" t="s">
        <v>149</v>
      </c>
    </row>
    <row r="353" spans="2:65" s="1" customFormat="1" ht="21.75" customHeight="1">
      <c r="B353" s="30"/>
      <c r="C353" s="173" t="s">
        <v>617</v>
      </c>
      <c r="D353" s="173" t="s">
        <v>226</v>
      </c>
      <c r="E353" s="174" t="s">
        <v>618</v>
      </c>
      <c r="F353" s="175" t="s">
        <v>619</v>
      </c>
      <c r="G353" s="176" t="s">
        <v>170</v>
      </c>
      <c r="H353" s="177">
        <v>1</v>
      </c>
      <c r="I353" s="178"/>
      <c r="J353" s="179">
        <f>ROUND(I353*H353,2)</f>
        <v>0</v>
      </c>
      <c r="K353" s="180"/>
      <c r="L353" s="181"/>
      <c r="M353" s="182" t="s">
        <v>1</v>
      </c>
      <c r="N353" s="183" t="s">
        <v>40</v>
      </c>
      <c r="P353" s="160">
        <f>O353*H353</f>
        <v>0</v>
      </c>
      <c r="Q353" s="160">
        <v>4E-05</v>
      </c>
      <c r="R353" s="160">
        <f>Q353*H353</f>
        <v>4E-05</v>
      </c>
      <c r="S353" s="160">
        <v>0</v>
      </c>
      <c r="T353" s="161">
        <f>S353*H353</f>
        <v>0</v>
      </c>
      <c r="AR353" s="162" t="s">
        <v>229</v>
      </c>
      <c r="AT353" s="162" t="s">
        <v>226</v>
      </c>
      <c r="AU353" s="162" t="s">
        <v>149</v>
      </c>
      <c r="AY353" s="14" t="s">
        <v>148</v>
      </c>
      <c r="BE353" s="90">
        <f>IF(N353="základní",J353,0)</f>
        <v>0</v>
      </c>
      <c r="BF353" s="90">
        <f>IF(N353="snížená",J353,0)</f>
        <v>0</v>
      </c>
      <c r="BG353" s="90">
        <f>IF(N353="zákl. přenesená",J353,0)</f>
        <v>0</v>
      </c>
      <c r="BH353" s="90">
        <f>IF(N353="sníž. přenesená",J353,0)</f>
        <v>0</v>
      </c>
      <c r="BI353" s="90">
        <f>IF(N353="nulová",J353,0)</f>
        <v>0</v>
      </c>
      <c r="BJ353" s="14" t="s">
        <v>83</v>
      </c>
      <c r="BK353" s="90">
        <f>ROUND(I353*H353,2)</f>
        <v>0</v>
      </c>
      <c r="BL353" s="14" t="s">
        <v>222</v>
      </c>
      <c r="BM353" s="162" t="s">
        <v>620</v>
      </c>
    </row>
    <row r="354" spans="2:47" s="1" customFormat="1" ht="12">
      <c r="B354" s="30"/>
      <c r="D354" s="163" t="s">
        <v>158</v>
      </c>
      <c r="F354" s="164" t="s">
        <v>619</v>
      </c>
      <c r="I354" s="126"/>
      <c r="L354" s="30"/>
      <c r="M354" s="165"/>
      <c r="T354" s="52"/>
      <c r="AT354" s="14" t="s">
        <v>158</v>
      </c>
      <c r="AU354" s="14" t="s">
        <v>149</v>
      </c>
    </row>
    <row r="355" spans="2:65" s="1" customFormat="1" ht="24.2" customHeight="1">
      <c r="B355" s="30"/>
      <c r="C355" s="173" t="s">
        <v>639</v>
      </c>
      <c r="D355" s="173" t="s">
        <v>226</v>
      </c>
      <c r="E355" s="174" t="s">
        <v>352</v>
      </c>
      <c r="F355" s="175" t="s">
        <v>353</v>
      </c>
      <c r="G355" s="176" t="s">
        <v>170</v>
      </c>
      <c r="H355" s="177">
        <v>1</v>
      </c>
      <c r="I355" s="178"/>
      <c r="J355" s="179">
        <f>ROUND(I355*H355,2)</f>
        <v>0</v>
      </c>
      <c r="K355" s="180"/>
      <c r="L355" s="181"/>
      <c r="M355" s="182" t="s">
        <v>1</v>
      </c>
      <c r="N355" s="183" t="s">
        <v>40</v>
      </c>
      <c r="P355" s="160">
        <f>O355*H355</f>
        <v>0</v>
      </c>
      <c r="Q355" s="160">
        <v>1E-05</v>
      </c>
      <c r="R355" s="160">
        <f>Q355*H355</f>
        <v>1E-05</v>
      </c>
      <c r="S355" s="160">
        <v>0</v>
      </c>
      <c r="T355" s="161">
        <f>S355*H355</f>
        <v>0</v>
      </c>
      <c r="AR355" s="162" t="s">
        <v>229</v>
      </c>
      <c r="AT355" s="162" t="s">
        <v>226</v>
      </c>
      <c r="AU355" s="162" t="s">
        <v>149</v>
      </c>
      <c r="AY355" s="14" t="s">
        <v>148</v>
      </c>
      <c r="BE355" s="90">
        <f>IF(N355="základní",J355,0)</f>
        <v>0</v>
      </c>
      <c r="BF355" s="90">
        <f>IF(N355="snížená",J355,0)</f>
        <v>0</v>
      </c>
      <c r="BG355" s="90">
        <f>IF(N355="zákl. přenesená",J355,0)</f>
        <v>0</v>
      </c>
      <c r="BH355" s="90">
        <f>IF(N355="sníž. přenesená",J355,0)</f>
        <v>0</v>
      </c>
      <c r="BI355" s="90">
        <f>IF(N355="nulová",J355,0)</f>
        <v>0</v>
      </c>
      <c r="BJ355" s="14" t="s">
        <v>83</v>
      </c>
      <c r="BK355" s="90">
        <f>ROUND(I355*H355,2)</f>
        <v>0</v>
      </c>
      <c r="BL355" s="14" t="s">
        <v>222</v>
      </c>
      <c r="BM355" s="162" t="s">
        <v>640</v>
      </c>
    </row>
    <row r="356" spans="2:47" s="1" customFormat="1" ht="12">
      <c r="B356" s="30"/>
      <c r="D356" s="163" t="s">
        <v>158</v>
      </c>
      <c r="F356" s="164" t="s">
        <v>353</v>
      </c>
      <c r="I356" s="126"/>
      <c r="L356" s="30"/>
      <c r="M356" s="165"/>
      <c r="T356" s="52"/>
      <c r="AT356" s="14" t="s">
        <v>158</v>
      </c>
      <c r="AU356" s="14" t="s">
        <v>149</v>
      </c>
    </row>
    <row r="357" spans="2:65" s="1" customFormat="1" ht="24.2" customHeight="1">
      <c r="B357" s="30"/>
      <c r="C357" s="151" t="s">
        <v>645</v>
      </c>
      <c r="D357" s="151" t="s">
        <v>152</v>
      </c>
      <c r="E357" s="152" t="s">
        <v>646</v>
      </c>
      <c r="F357" s="153" t="s">
        <v>647</v>
      </c>
      <c r="G357" s="154" t="s">
        <v>282</v>
      </c>
      <c r="H357" s="155">
        <v>25</v>
      </c>
      <c r="I357" s="156"/>
      <c r="J357" s="157">
        <f>ROUND(I357*H357,2)</f>
        <v>0</v>
      </c>
      <c r="K357" s="158"/>
      <c r="L357" s="30"/>
      <c r="M357" s="159" t="s">
        <v>1</v>
      </c>
      <c r="N357" s="124" t="s">
        <v>40</v>
      </c>
      <c r="P357" s="160">
        <f>O357*H357</f>
        <v>0</v>
      </c>
      <c r="Q357" s="160">
        <v>0</v>
      </c>
      <c r="R357" s="160">
        <f>Q357*H357</f>
        <v>0</v>
      </c>
      <c r="S357" s="160">
        <v>0</v>
      </c>
      <c r="T357" s="161">
        <f>S357*H357</f>
        <v>0</v>
      </c>
      <c r="AR357" s="162" t="s">
        <v>222</v>
      </c>
      <c r="AT357" s="162" t="s">
        <v>152</v>
      </c>
      <c r="AU357" s="162" t="s">
        <v>149</v>
      </c>
      <c r="AY357" s="14" t="s">
        <v>148</v>
      </c>
      <c r="BE357" s="90">
        <f>IF(N357="základní",J357,0)</f>
        <v>0</v>
      </c>
      <c r="BF357" s="90">
        <f>IF(N357="snížená",J357,0)</f>
        <v>0</v>
      </c>
      <c r="BG357" s="90">
        <f>IF(N357="zákl. přenesená",J357,0)</f>
        <v>0</v>
      </c>
      <c r="BH357" s="90">
        <f>IF(N357="sníž. přenesená",J357,0)</f>
        <v>0</v>
      </c>
      <c r="BI357" s="90">
        <f>IF(N357="nulová",J357,0)</f>
        <v>0</v>
      </c>
      <c r="BJ357" s="14" t="s">
        <v>83</v>
      </c>
      <c r="BK357" s="90">
        <f>ROUND(I357*H357,2)</f>
        <v>0</v>
      </c>
      <c r="BL357" s="14" t="s">
        <v>222</v>
      </c>
      <c r="BM357" s="162" t="s">
        <v>648</v>
      </c>
    </row>
    <row r="358" spans="2:47" s="1" customFormat="1" ht="29.25">
      <c r="B358" s="30"/>
      <c r="D358" s="163" t="s">
        <v>158</v>
      </c>
      <c r="F358" s="164" t="s">
        <v>649</v>
      </c>
      <c r="I358" s="126"/>
      <c r="L358" s="30"/>
      <c r="M358" s="165"/>
      <c r="T358" s="52"/>
      <c r="AT358" s="14" t="s">
        <v>158</v>
      </c>
      <c r="AU358" s="14" t="s">
        <v>149</v>
      </c>
    </row>
    <row r="359" spans="2:65" s="1" customFormat="1" ht="24.2" customHeight="1">
      <c r="B359" s="30"/>
      <c r="C359" s="173" t="s">
        <v>650</v>
      </c>
      <c r="D359" s="173" t="s">
        <v>226</v>
      </c>
      <c r="E359" s="174" t="s">
        <v>651</v>
      </c>
      <c r="F359" s="175" t="s">
        <v>652</v>
      </c>
      <c r="G359" s="176" t="s">
        <v>282</v>
      </c>
      <c r="H359" s="177">
        <v>25</v>
      </c>
      <c r="I359" s="178"/>
      <c r="J359" s="179">
        <f>ROUND(I359*H359,2)</f>
        <v>0</v>
      </c>
      <c r="K359" s="180"/>
      <c r="L359" s="181"/>
      <c r="M359" s="182" t="s">
        <v>1</v>
      </c>
      <c r="N359" s="183" t="s">
        <v>40</v>
      </c>
      <c r="P359" s="160">
        <f>O359*H359</f>
        <v>0</v>
      </c>
      <c r="Q359" s="160">
        <v>0.00012</v>
      </c>
      <c r="R359" s="160">
        <f>Q359*H359</f>
        <v>0.003</v>
      </c>
      <c r="S359" s="160">
        <v>0</v>
      </c>
      <c r="T359" s="161">
        <f>S359*H359</f>
        <v>0</v>
      </c>
      <c r="AR359" s="162" t="s">
        <v>229</v>
      </c>
      <c r="AT359" s="162" t="s">
        <v>226</v>
      </c>
      <c r="AU359" s="162" t="s">
        <v>149</v>
      </c>
      <c r="AY359" s="14" t="s">
        <v>148</v>
      </c>
      <c r="BE359" s="90">
        <f>IF(N359="základní",J359,0)</f>
        <v>0</v>
      </c>
      <c r="BF359" s="90">
        <f>IF(N359="snížená",J359,0)</f>
        <v>0</v>
      </c>
      <c r="BG359" s="90">
        <f>IF(N359="zákl. přenesená",J359,0)</f>
        <v>0</v>
      </c>
      <c r="BH359" s="90">
        <f>IF(N359="sníž. přenesená",J359,0)</f>
        <v>0</v>
      </c>
      <c r="BI359" s="90">
        <f>IF(N359="nulová",J359,0)</f>
        <v>0</v>
      </c>
      <c r="BJ359" s="14" t="s">
        <v>83</v>
      </c>
      <c r="BK359" s="90">
        <f>ROUND(I359*H359,2)</f>
        <v>0</v>
      </c>
      <c r="BL359" s="14" t="s">
        <v>222</v>
      </c>
      <c r="BM359" s="162" t="s">
        <v>653</v>
      </c>
    </row>
    <row r="360" spans="2:47" s="1" customFormat="1" ht="19.5">
      <c r="B360" s="30"/>
      <c r="D360" s="163" t="s">
        <v>158</v>
      </c>
      <c r="F360" s="164" t="s">
        <v>652</v>
      </c>
      <c r="I360" s="126"/>
      <c r="L360" s="30"/>
      <c r="M360" s="165"/>
      <c r="T360" s="52"/>
      <c r="AT360" s="14" t="s">
        <v>158</v>
      </c>
      <c r="AU360" s="14" t="s">
        <v>149</v>
      </c>
    </row>
    <row r="361" spans="2:65" s="1" customFormat="1" ht="24.2" customHeight="1">
      <c r="B361" s="30"/>
      <c r="C361" s="151" t="s">
        <v>654</v>
      </c>
      <c r="D361" s="151" t="s">
        <v>152</v>
      </c>
      <c r="E361" s="152" t="s">
        <v>655</v>
      </c>
      <c r="F361" s="153" t="s">
        <v>656</v>
      </c>
      <c r="G361" s="154" t="s">
        <v>282</v>
      </c>
      <c r="H361" s="155">
        <v>15</v>
      </c>
      <c r="I361" s="156"/>
      <c r="J361" s="157">
        <f>ROUND(I361*H361,2)</f>
        <v>0</v>
      </c>
      <c r="K361" s="158"/>
      <c r="L361" s="30"/>
      <c r="M361" s="159" t="s">
        <v>1</v>
      </c>
      <c r="N361" s="124" t="s">
        <v>40</v>
      </c>
      <c r="P361" s="160">
        <f>O361*H361</f>
        <v>0</v>
      </c>
      <c r="Q361" s="160">
        <v>0</v>
      </c>
      <c r="R361" s="160">
        <f>Q361*H361</f>
        <v>0</v>
      </c>
      <c r="S361" s="160">
        <v>0</v>
      </c>
      <c r="T361" s="161">
        <f>S361*H361</f>
        <v>0</v>
      </c>
      <c r="AR361" s="162" t="s">
        <v>222</v>
      </c>
      <c r="AT361" s="162" t="s">
        <v>152</v>
      </c>
      <c r="AU361" s="162" t="s">
        <v>149</v>
      </c>
      <c r="AY361" s="14" t="s">
        <v>148</v>
      </c>
      <c r="BE361" s="90">
        <f>IF(N361="základní",J361,0)</f>
        <v>0</v>
      </c>
      <c r="BF361" s="90">
        <f>IF(N361="snížená",J361,0)</f>
        <v>0</v>
      </c>
      <c r="BG361" s="90">
        <f>IF(N361="zákl. přenesená",J361,0)</f>
        <v>0</v>
      </c>
      <c r="BH361" s="90">
        <f>IF(N361="sníž. přenesená",J361,0)</f>
        <v>0</v>
      </c>
      <c r="BI361" s="90">
        <f>IF(N361="nulová",J361,0)</f>
        <v>0</v>
      </c>
      <c r="BJ361" s="14" t="s">
        <v>83</v>
      </c>
      <c r="BK361" s="90">
        <f>ROUND(I361*H361,2)</f>
        <v>0</v>
      </c>
      <c r="BL361" s="14" t="s">
        <v>222</v>
      </c>
      <c r="BM361" s="162" t="s">
        <v>657</v>
      </c>
    </row>
    <row r="362" spans="2:47" s="1" customFormat="1" ht="29.25">
      <c r="B362" s="30"/>
      <c r="D362" s="163" t="s">
        <v>158</v>
      </c>
      <c r="F362" s="164" t="s">
        <v>658</v>
      </c>
      <c r="I362" s="126"/>
      <c r="L362" s="30"/>
      <c r="M362" s="165"/>
      <c r="T362" s="52"/>
      <c r="AT362" s="14" t="s">
        <v>158</v>
      </c>
      <c r="AU362" s="14" t="s">
        <v>149</v>
      </c>
    </row>
    <row r="363" spans="2:65" s="1" customFormat="1" ht="33" customHeight="1">
      <c r="B363" s="30"/>
      <c r="C363" s="173" t="s">
        <v>659</v>
      </c>
      <c r="D363" s="173" t="s">
        <v>226</v>
      </c>
      <c r="E363" s="174" t="s">
        <v>660</v>
      </c>
      <c r="F363" s="175" t="s">
        <v>661</v>
      </c>
      <c r="G363" s="176" t="s">
        <v>282</v>
      </c>
      <c r="H363" s="177">
        <v>15</v>
      </c>
      <c r="I363" s="178"/>
      <c r="J363" s="179">
        <f>ROUND(I363*H363,2)</f>
        <v>0</v>
      </c>
      <c r="K363" s="180"/>
      <c r="L363" s="181"/>
      <c r="M363" s="182" t="s">
        <v>1</v>
      </c>
      <c r="N363" s="183" t="s">
        <v>40</v>
      </c>
      <c r="P363" s="160">
        <f>O363*H363</f>
        <v>0</v>
      </c>
      <c r="Q363" s="160">
        <v>0.00016</v>
      </c>
      <c r="R363" s="160">
        <f>Q363*H363</f>
        <v>0.0024000000000000002</v>
      </c>
      <c r="S363" s="160">
        <v>0</v>
      </c>
      <c r="T363" s="161">
        <f>S363*H363</f>
        <v>0</v>
      </c>
      <c r="AR363" s="162" t="s">
        <v>229</v>
      </c>
      <c r="AT363" s="162" t="s">
        <v>226</v>
      </c>
      <c r="AU363" s="162" t="s">
        <v>149</v>
      </c>
      <c r="AY363" s="14" t="s">
        <v>148</v>
      </c>
      <c r="BE363" s="90">
        <f>IF(N363="základní",J363,0)</f>
        <v>0</v>
      </c>
      <c r="BF363" s="90">
        <f>IF(N363="snížená",J363,0)</f>
        <v>0</v>
      </c>
      <c r="BG363" s="90">
        <f>IF(N363="zákl. přenesená",J363,0)</f>
        <v>0</v>
      </c>
      <c r="BH363" s="90">
        <f>IF(N363="sníž. přenesená",J363,0)</f>
        <v>0</v>
      </c>
      <c r="BI363" s="90">
        <f>IF(N363="nulová",J363,0)</f>
        <v>0</v>
      </c>
      <c r="BJ363" s="14" t="s">
        <v>83</v>
      </c>
      <c r="BK363" s="90">
        <f>ROUND(I363*H363,2)</f>
        <v>0</v>
      </c>
      <c r="BL363" s="14" t="s">
        <v>222</v>
      </c>
      <c r="BM363" s="162" t="s">
        <v>662</v>
      </c>
    </row>
    <row r="364" spans="2:47" s="1" customFormat="1" ht="19.5">
      <c r="B364" s="30"/>
      <c r="D364" s="163" t="s">
        <v>158</v>
      </c>
      <c r="F364" s="164" t="s">
        <v>661</v>
      </c>
      <c r="I364" s="126"/>
      <c r="L364" s="30"/>
      <c r="M364" s="165"/>
      <c r="T364" s="52"/>
      <c r="AT364" s="14" t="s">
        <v>158</v>
      </c>
      <c r="AU364" s="14" t="s">
        <v>149</v>
      </c>
    </row>
    <row r="365" spans="2:51" s="12" customFormat="1" ht="12">
      <c r="B365" s="166"/>
      <c r="D365" s="163" t="s">
        <v>206</v>
      </c>
      <c r="F365" s="167" t="s">
        <v>1004</v>
      </c>
      <c r="H365" s="168">
        <v>15</v>
      </c>
      <c r="I365" s="169"/>
      <c r="L365" s="166"/>
      <c r="M365" s="170"/>
      <c r="T365" s="171"/>
      <c r="AT365" s="172" t="s">
        <v>206</v>
      </c>
      <c r="AU365" s="172" t="s">
        <v>149</v>
      </c>
      <c r="AV365" s="12" t="s">
        <v>85</v>
      </c>
      <c r="AW365" s="12" t="s">
        <v>4</v>
      </c>
      <c r="AX365" s="12" t="s">
        <v>83</v>
      </c>
      <c r="AY365" s="172" t="s">
        <v>148</v>
      </c>
    </row>
    <row r="366" spans="2:65" s="1" customFormat="1" ht="24.2" customHeight="1">
      <c r="B366" s="30"/>
      <c r="C366" s="151" t="s">
        <v>664</v>
      </c>
      <c r="D366" s="151" t="s">
        <v>152</v>
      </c>
      <c r="E366" s="152" t="s">
        <v>665</v>
      </c>
      <c r="F366" s="153" t="s">
        <v>666</v>
      </c>
      <c r="G366" s="154" t="s">
        <v>282</v>
      </c>
      <c r="H366" s="155">
        <v>12</v>
      </c>
      <c r="I366" s="156"/>
      <c r="J366" s="157">
        <f>ROUND(I366*H366,2)</f>
        <v>0</v>
      </c>
      <c r="K366" s="158"/>
      <c r="L366" s="30"/>
      <c r="M366" s="159" t="s">
        <v>1</v>
      </c>
      <c r="N366" s="124" t="s">
        <v>40</v>
      </c>
      <c r="P366" s="160">
        <f>O366*H366</f>
        <v>0</v>
      </c>
      <c r="Q366" s="160">
        <v>0</v>
      </c>
      <c r="R366" s="160">
        <f>Q366*H366</f>
        <v>0</v>
      </c>
      <c r="S366" s="160">
        <v>0</v>
      </c>
      <c r="T366" s="161">
        <f>S366*H366</f>
        <v>0</v>
      </c>
      <c r="AR366" s="162" t="s">
        <v>222</v>
      </c>
      <c r="AT366" s="162" t="s">
        <v>152</v>
      </c>
      <c r="AU366" s="162" t="s">
        <v>149</v>
      </c>
      <c r="AY366" s="14" t="s">
        <v>148</v>
      </c>
      <c r="BE366" s="90">
        <f>IF(N366="základní",J366,0)</f>
        <v>0</v>
      </c>
      <c r="BF366" s="90">
        <f>IF(N366="snížená",J366,0)</f>
        <v>0</v>
      </c>
      <c r="BG366" s="90">
        <f>IF(N366="zákl. přenesená",J366,0)</f>
        <v>0</v>
      </c>
      <c r="BH366" s="90">
        <f>IF(N366="sníž. přenesená",J366,0)</f>
        <v>0</v>
      </c>
      <c r="BI366" s="90">
        <f>IF(N366="nulová",J366,0)</f>
        <v>0</v>
      </c>
      <c r="BJ366" s="14" t="s">
        <v>83</v>
      </c>
      <c r="BK366" s="90">
        <f>ROUND(I366*H366,2)</f>
        <v>0</v>
      </c>
      <c r="BL366" s="14" t="s">
        <v>222</v>
      </c>
      <c r="BM366" s="162" t="s">
        <v>667</v>
      </c>
    </row>
    <row r="367" spans="2:47" s="1" customFormat="1" ht="19.5">
      <c r="B367" s="30"/>
      <c r="D367" s="163" t="s">
        <v>158</v>
      </c>
      <c r="F367" s="164" t="s">
        <v>666</v>
      </c>
      <c r="I367" s="126"/>
      <c r="L367" s="30"/>
      <c r="M367" s="165"/>
      <c r="T367" s="52"/>
      <c r="AT367" s="14" t="s">
        <v>158</v>
      </c>
      <c r="AU367" s="14" t="s">
        <v>149</v>
      </c>
    </row>
    <row r="368" spans="2:65" s="1" customFormat="1" ht="24.2" customHeight="1">
      <c r="B368" s="30"/>
      <c r="C368" s="173" t="s">
        <v>668</v>
      </c>
      <c r="D368" s="173" t="s">
        <v>226</v>
      </c>
      <c r="E368" s="174" t="s">
        <v>669</v>
      </c>
      <c r="F368" s="175" t="s">
        <v>1005</v>
      </c>
      <c r="G368" s="176" t="s">
        <v>282</v>
      </c>
      <c r="H368" s="177">
        <v>12</v>
      </c>
      <c r="I368" s="178"/>
      <c r="J368" s="179">
        <f>ROUND(I368*H368,2)</f>
        <v>0</v>
      </c>
      <c r="K368" s="180"/>
      <c r="L368" s="181"/>
      <c r="M368" s="182" t="s">
        <v>1</v>
      </c>
      <c r="N368" s="183" t="s">
        <v>40</v>
      </c>
      <c r="P368" s="160">
        <f>O368*H368</f>
        <v>0</v>
      </c>
      <c r="Q368" s="160">
        <v>0.00054</v>
      </c>
      <c r="R368" s="160">
        <f>Q368*H368</f>
        <v>0.00648</v>
      </c>
      <c r="S368" s="160">
        <v>0</v>
      </c>
      <c r="T368" s="161">
        <f>S368*H368</f>
        <v>0</v>
      </c>
      <c r="AR368" s="162" t="s">
        <v>229</v>
      </c>
      <c r="AT368" s="162" t="s">
        <v>226</v>
      </c>
      <c r="AU368" s="162" t="s">
        <v>149</v>
      </c>
      <c r="AY368" s="14" t="s">
        <v>148</v>
      </c>
      <c r="BE368" s="90">
        <f>IF(N368="základní",J368,0)</f>
        <v>0</v>
      </c>
      <c r="BF368" s="90">
        <f>IF(N368="snížená",J368,0)</f>
        <v>0</v>
      </c>
      <c r="BG368" s="90">
        <f>IF(N368="zákl. přenesená",J368,0)</f>
        <v>0</v>
      </c>
      <c r="BH368" s="90">
        <f>IF(N368="sníž. přenesená",J368,0)</f>
        <v>0</v>
      </c>
      <c r="BI368" s="90">
        <f>IF(N368="nulová",J368,0)</f>
        <v>0</v>
      </c>
      <c r="BJ368" s="14" t="s">
        <v>83</v>
      </c>
      <c r="BK368" s="90">
        <f>ROUND(I368*H368,2)</f>
        <v>0</v>
      </c>
      <c r="BL368" s="14" t="s">
        <v>222</v>
      </c>
      <c r="BM368" s="162" t="s">
        <v>671</v>
      </c>
    </row>
    <row r="369" spans="2:47" s="1" customFormat="1" ht="19.5">
      <c r="B369" s="30"/>
      <c r="D369" s="163" t="s">
        <v>158</v>
      </c>
      <c r="F369" s="164" t="s">
        <v>1005</v>
      </c>
      <c r="I369" s="126"/>
      <c r="L369" s="30"/>
      <c r="M369" s="165"/>
      <c r="T369" s="52"/>
      <c r="AT369" s="14" t="s">
        <v>158</v>
      </c>
      <c r="AU369" s="14" t="s">
        <v>149</v>
      </c>
    </row>
    <row r="370" spans="2:65" s="1" customFormat="1" ht="24.2" customHeight="1">
      <c r="B370" s="30"/>
      <c r="C370" s="173" t="s">
        <v>672</v>
      </c>
      <c r="D370" s="173" t="s">
        <v>226</v>
      </c>
      <c r="E370" s="174" t="s">
        <v>673</v>
      </c>
      <c r="F370" s="175" t="s">
        <v>1006</v>
      </c>
      <c r="G370" s="176" t="s">
        <v>170</v>
      </c>
      <c r="H370" s="177">
        <v>3</v>
      </c>
      <c r="I370" s="178"/>
      <c r="J370" s="179">
        <f>ROUND(I370*H370,2)</f>
        <v>0</v>
      </c>
      <c r="K370" s="180"/>
      <c r="L370" s="181"/>
      <c r="M370" s="182" t="s">
        <v>1</v>
      </c>
      <c r="N370" s="183" t="s">
        <v>40</v>
      </c>
      <c r="P370" s="160">
        <f>O370*H370</f>
        <v>0</v>
      </c>
      <c r="Q370" s="160">
        <v>1E-05</v>
      </c>
      <c r="R370" s="160">
        <f>Q370*H370</f>
        <v>3.0000000000000004E-05</v>
      </c>
      <c r="S370" s="160">
        <v>0</v>
      </c>
      <c r="T370" s="161">
        <f>S370*H370</f>
        <v>0</v>
      </c>
      <c r="AR370" s="162" t="s">
        <v>229</v>
      </c>
      <c r="AT370" s="162" t="s">
        <v>226</v>
      </c>
      <c r="AU370" s="162" t="s">
        <v>149</v>
      </c>
      <c r="AY370" s="14" t="s">
        <v>148</v>
      </c>
      <c r="BE370" s="90">
        <f>IF(N370="základní",J370,0)</f>
        <v>0</v>
      </c>
      <c r="BF370" s="90">
        <f>IF(N370="snížená",J370,0)</f>
        <v>0</v>
      </c>
      <c r="BG370" s="90">
        <f>IF(N370="zákl. přenesená",J370,0)</f>
        <v>0</v>
      </c>
      <c r="BH370" s="90">
        <f>IF(N370="sníž. přenesená",J370,0)</f>
        <v>0</v>
      </c>
      <c r="BI370" s="90">
        <f>IF(N370="nulová",J370,0)</f>
        <v>0</v>
      </c>
      <c r="BJ370" s="14" t="s">
        <v>83</v>
      </c>
      <c r="BK370" s="90">
        <f>ROUND(I370*H370,2)</f>
        <v>0</v>
      </c>
      <c r="BL370" s="14" t="s">
        <v>222</v>
      </c>
      <c r="BM370" s="162" t="s">
        <v>675</v>
      </c>
    </row>
    <row r="371" spans="2:47" s="1" customFormat="1" ht="12">
      <c r="B371" s="30"/>
      <c r="D371" s="163" t="s">
        <v>158</v>
      </c>
      <c r="F371" s="164" t="s">
        <v>1006</v>
      </c>
      <c r="I371" s="126"/>
      <c r="L371" s="30"/>
      <c r="M371" s="165"/>
      <c r="T371" s="52"/>
      <c r="AT371" s="14" t="s">
        <v>158</v>
      </c>
      <c r="AU371" s="14" t="s">
        <v>149</v>
      </c>
    </row>
    <row r="372" spans="2:65" s="1" customFormat="1" ht="24.2" customHeight="1">
      <c r="B372" s="30"/>
      <c r="C372" s="173" t="s">
        <v>1007</v>
      </c>
      <c r="D372" s="173" t="s">
        <v>226</v>
      </c>
      <c r="E372" s="174" t="s">
        <v>1008</v>
      </c>
      <c r="F372" s="175" t="s">
        <v>1009</v>
      </c>
      <c r="G372" s="176" t="s">
        <v>170</v>
      </c>
      <c r="H372" s="177">
        <v>1</v>
      </c>
      <c r="I372" s="178"/>
      <c r="J372" s="179">
        <f>ROUND(I372*H372,2)</f>
        <v>0</v>
      </c>
      <c r="K372" s="180"/>
      <c r="L372" s="181"/>
      <c r="M372" s="182" t="s">
        <v>1</v>
      </c>
      <c r="N372" s="183" t="s">
        <v>40</v>
      </c>
      <c r="P372" s="160">
        <f>O372*H372</f>
        <v>0</v>
      </c>
      <c r="Q372" s="160">
        <v>1E-05</v>
      </c>
      <c r="R372" s="160">
        <f>Q372*H372</f>
        <v>1E-05</v>
      </c>
      <c r="S372" s="160">
        <v>0</v>
      </c>
      <c r="T372" s="161">
        <f>S372*H372</f>
        <v>0</v>
      </c>
      <c r="AR372" s="162" t="s">
        <v>229</v>
      </c>
      <c r="AT372" s="162" t="s">
        <v>226</v>
      </c>
      <c r="AU372" s="162" t="s">
        <v>149</v>
      </c>
      <c r="AY372" s="14" t="s">
        <v>148</v>
      </c>
      <c r="BE372" s="90">
        <f>IF(N372="základní",J372,0)</f>
        <v>0</v>
      </c>
      <c r="BF372" s="90">
        <f>IF(N372="snížená",J372,0)</f>
        <v>0</v>
      </c>
      <c r="BG372" s="90">
        <f>IF(N372="zákl. přenesená",J372,0)</f>
        <v>0</v>
      </c>
      <c r="BH372" s="90">
        <f>IF(N372="sníž. přenesená",J372,0)</f>
        <v>0</v>
      </c>
      <c r="BI372" s="90">
        <f>IF(N372="nulová",J372,0)</f>
        <v>0</v>
      </c>
      <c r="BJ372" s="14" t="s">
        <v>83</v>
      </c>
      <c r="BK372" s="90">
        <f>ROUND(I372*H372,2)</f>
        <v>0</v>
      </c>
      <c r="BL372" s="14" t="s">
        <v>222</v>
      </c>
      <c r="BM372" s="162" t="s">
        <v>1010</v>
      </c>
    </row>
    <row r="373" spans="2:47" s="1" customFormat="1" ht="12">
      <c r="B373" s="30"/>
      <c r="D373" s="163" t="s">
        <v>158</v>
      </c>
      <c r="F373" s="164" t="s">
        <v>1009</v>
      </c>
      <c r="I373" s="126"/>
      <c r="L373" s="30"/>
      <c r="M373" s="165"/>
      <c r="T373" s="52"/>
      <c r="AT373" s="14" t="s">
        <v>158</v>
      </c>
      <c r="AU373" s="14" t="s">
        <v>149</v>
      </c>
    </row>
    <row r="374" spans="2:65" s="1" customFormat="1" ht="24.2" customHeight="1">
      <c r="B374" s="30"/>
      <c r="C374" s="173" t="s">
        <v>676</v>
      </c>
      <c r="D374" s="173" t="s">
        <v>226</v>
      </c>
      <c r="E374" s="174" t="s">
        <v>677</v>
      </c>
      <c r="F374" s="175" t="s">
        <v>1011</v>
      </c>
      <c r="G374" s="176" t="s">
        <v>170</v>
      </c>
      <c r="H374" s="177">
        <v>3</v>
      </c>
      <c r="I374" s="178"/>
      <c r="J374" s="179">
        <f>ROUND(I374*H374,2)</f>
        <v>0</v>
      </c>
      <c r="K374" s="180"/>
      <c r="L374" s="181"/>
      <c r="M374" s="182" t="s">
        <v>1</v>
      </c>
      <c r="N374" s="183" t="s">
        <v>40</v>
      </c>
      <c r="P374" s="160">
        <f>O374*H374</f>
        <v>0</v>
      </c>
      <c r="Q374" s="160">
        <v>1E-05</v>
      </c>
      <c r="R374" s="160">
        <f>Q374*H374</f>
        <v>3.0000000000000004E-05</v>
      </c>
      <c r="S374" s="160">
        <v>0</v>
      </c>
      <c r="T374" s="161">
        <f>S374*H374</f>
        <v>0</v>
      </c>
      <c r="AR374" s="162" t="s">
        <v>229</v>
      </c>
      <c r="AT374" s="162" t="s">
        <v>226</v>
      </c>
      <c r="AU374" s="162" t="s">
        <v>149</v>
      </c>
      <c r="AY374" s="14" t="s">
        <v>148</v>
      </c>
      <c r="BE374" s="90">
        <f>IF(N374="základní",J374,0)</f>
        <v>0</v>
      </c>
      <c r="BF374" s="90">
        <f>IF(N374="snížená",J374,0)</f>
        <v>0</v>
      </c>
      <c r="BG374" s="90">
        <f>IF(N374="zákl. přenesená",J374,0)</f>
        <v>0</v>
      </c>
      <c r="BH374" s="90">
        <f>IF(N374="sníž. přenesená",J374,0)</f>
        <v>0</v>
      </c>
      <c r="BI374" s="90">
        <f>IF(N374="nulová",J374,0)</f>
        <v>0</v>
      </c>
      <c r="BJ374" s="14" t="s">
        <v>83</v>
      </c>
      <c r="BK374" s="90">
        <f>ROUND(I374*H374,2)</f>
        <v>0</v>
      </c>
      <c r="BL374" s="14" t="s">
        <v>222</v>
      </c>
      <c r="BM374" s="162" t="s">
        <v>679</v>
      </c>
    </row>
    <row r="375" spans="2:47" s="1" customFormat="1" ht="12">
      <c r="B375" s="30"/>
      <c r="D375" s="163" t="s">
        <v>158</v>
      </c>
      <c r="F375" s="164" t="s">
        <v>1011</v>
      </c>
      <c r="I375" s="126"/>
      <c r="L375" s="30"/>
      <c r="M375" s="165"/>
      <c r="T375" s="52"/>
      <c r="AT375" s="14" t="s">
        <v>158</v>
      </c>
      <c r="AU375" s="14" t="s">
        <v>149</v>
      </c>
    </row>
    <row r="376" spans="2:65" s="1" customFormat="1" ht="24.2" customHeight="1">
      <c r="B376" s="30"/>
      <c r="C376" s="173" t="s">
        <v>680</v>
      </c>
      <c r="D376" s="173" t="s">
        <v>226</v>
      </c>
      <c r="E376" s="174" t="s">
        <v>681</v>
      </c>
      <c r="F376" s="175" t="s">
        <v>1012</v>
      </c>
      <c r="G376" s="176" t="s">
        <v>170</v>
      </c>
      <c r="H376" s="177">
        <v>2</v>
      </c>
      <c r="I376" s="178"/>
      <c r="J376" s="179">
        <f>ROUND(I376*H376,2)</f>
        <v>0</v>
      </c>
      <c r="K376" s="180"/>
      <c r="L376" s="181"/>
      <c r="M376" s="182" t="s">
        <v>1</v>
      </c>
      <c r="N376" s="183" t="s">
        <v>40</v>
      </c>
      <c r="P376" s="160">
        <f>O376*H376</f>
        <v>0</v>
      </c>
      <c r="Q376" s="160">
        <v>1E-05</v>
      </c>
      <c r="R376" s="160">
        <f>Q376*H376</f>
        <v>2E-05</v>
      </c>
      <c r="S376" s="160">
        <v>0</v>
      </c>
      <c r="T376" s="161">
        <f>S376*H376</f>
        <v>0</v>
      </c>
      <c r="AR376" s="162" t="s">
        <v>229</v>
      </c>
      <c r="AT376" s="162" t="s">
        <v>226</v>
      </c>
      <c r="AU376" s="162" t="s">
        <v>149</v>
      </c>
      <c r="AY376" s="14" t="s">
        <v>148</v>
      </c>
      <c r="BE376" s="90">
        <f>IF(N376="základní",J376,0)</f>
        <v>0</v>
      </c>
      <c r="BF376" s="90">
        <f>IF(N376="snížená",J376,0)</f>
        <v>0</v>
      </c>
      <c r="BG376" s="90">
        <f>IF(N376="zákl. přenesená",J376,0)</f>
        <v>0</v>
      </c>
      <c r="BH376" s="90">
        <f>IF(N376="sníž. přenesená",J376,0)</f>
        <v>0</v>
      </c>
      <c r="BI376" s="90">
        <f>IF(N376="nulová",J376,0)</f>
        <v>0</v>
      </c>
      <c r="BJ376" s="14" t="s">
        <v>83</v>
      </c>
      <c r="BK376" s="90">
        <f>ROUND(I376*H376,2)</f>
        <v>0</v>
      </c>
      <c r="BL376" s="14" t="s">
        <v>222</v>
      </c>
      <c r="BM376" s="162" t="s">
        <v>683</v>
      </c>
    </row>
    <row r="377" spans="2:47" s="1" customFormat="1" ht="12">
      <c r="B377" s="30"/>
      <c r="D377" s="163" t="s">
        <v>158</v>
      </c>
      <c r="F377" s="164" t="s">
        <v>1012</v>
      </c>
      <c r="I377" s="126"/>
      <c r="L377" s="30"/>
      <c r="M377" s="165"/>
      <c r="T377" s="52"/>
      <c r="AT377" s="14" t="s">
        <v>158</v>
      </c>
      <c r="AU377" s="14" t="s">
        <v>149</v>
      </c>
    </row>
    <row r="378" spans="2:65" s="1" customFormat="1" ht="24.2" customHeight="1">
      <c r="B378" s="30"/>
      <c r="C378" s="173" t="s">
        <v>684</v>
      </c>
      <c r="D378" s="173" t="s">
        <v>226</v>
      </c>
      <c r="E378" s="174" t="s">
        <v>685</v>
      </c>
      <c r="F378" s="175" t="s">
        <v>1013</v>
      </c>
      <c r="G378" s="176" t="s">
        <v>170</v>
      </c>
      <c r="H378" s="177">
        <v>4</v>
      </c>
      <c r="I378" s="178"/>
      <c r="J378" s="179">
        <f>ROUND(I378*H378,2)</f>
        <v>0</v>
      </c>
      <c r="K378" s="180"/>
      <c r="L378" s="181"/>
      <c r="M378" s="182" t="s">
        <v>1</v>
      </c>
      <c r="N378" s="183" t="s">
        <v>40</v>
      </c>
      <c r="P378" s="160">
        <f>O378*H378</f>
        <v>0</v>
      </c>
      <c r="Q378" s="160">
        <v>1E-05</v>
      </c>
      <c r="R378" s="160">
        <f>Q378*H378</f>
        <v>4E-05</v>
      </c>
      <c r="S378" s="160">
        <v>0</v>
      </c>
      <c r="T378" s="161">
        <f>S378*H378</f>
        <v>0</v>
      </c>
      <c r="AR378" s="162" t="s">
        <v>229</v>
      </c>
      <c r="AT378" s="162" t="s">
        <v>226</v>
      </c>
      <c r="AU378" s="162" t="s">
        <v>149</v>
      </c>
      <c r="AY378" s="14" t="s">
        <v>148</v>
      </c>
      <c r="BE378" s="90">
        <f>IF(N378="základní",J378,0)</f>
        <v>0</v>
      </c>
      <c r="BF378" s="90">
        <f>IF(N378="snížená",J378,0)</f>
        <v>0</v>
      </c>
      <c r="BG378" s="90">
        <f>IF(N378="zákl. přenesená",J378,0)</f>
        <v>0</v>
      </c>
      <c r="BH378" s="90">
        <f>IF(N378="sníž. přenesená",J378,0)</f>
        <v>0</v>
      </c>
      <c r="BI378" s="90">
        <f>IF(N378="nulová",J378,0)</f>
        <v>0</v>
      </c>
      <c r="BJ378" s="14" t="s">
        <v>83</v>
      </c>
      <c r="BK378" s="90">
        <f>ROUND(I378*H378,2)</f>
        <v>0</v>
      </c>
      <c r="BL378" s="14" t="s">
        <v>222</v>
      </c>
      <c r="BM378" s="162" t="s">
        <v>687</v>
      </c>
    </row>
    <row r="379" spans="2:47" s="1" customFormat="1" ht="12">
      <c r="B379" s="30"/>
      <c r="D379" s="163" t="s">
        <v>158</v>
      </c>
      <c r="F379" s="164" t="s">
        <v>1013</v>
      </c>
      <c r="I379" s="126"/>
      <c r="L379" s="30"/>
      <c r="M379" s="165"/>
      <c r="T379" s="52"/>
      <c r="AT379" s="14" t="s">
        <v>158</v>
      </c>
      <c r="AU379" s="14" t="s">
        <v>149</v>
      </c>
    </row>
    <row r="380" spans="2:65" s="1" customFormat="1" ht="24.2" customHeight="1">
      <c r="B380" s="30"/>
      <c r="C380" s="151" t="s">
        <v>688</v>
      </c>
      <c r="D380" s="151" t="s">
        <v>152</v>
      </c>
      <c r="E380" s="152" t="s">
        <v>689</v>
      </c>
      <c r="F380" s="153" t="s">
        <v>690</v>
      </c>
      <c r="G380" s="154" t="s">
        <v>170</v>
      </c>
      <c r="H380" s="155">
        <v>4</v>
      </c>
      <c r="I380" s="156"/>
      <c r="J380" s="157">
        <f>ROUND(I380*H380,2)</f>
        <v>0</v>
      </c>
      <c r="K380" s="158"/>
      <c r="L380" s="30"/>
      <c r="M380" s="159" t="s">
        <v>1</v>
      </c>
      <c r="N380" s="124" t="s">
        <v>40</v>
      </c>
      <c r="P380" s="160">
        <f>O380*H380</f>
        <v>0</v>
      </c>
      <c r="Q380" s="160">
        <v>0</v>
      </c>
      <c r="R380" s="160">
        <f>Q380*H380</f>
        <v>0</v>
      </c>
      <c r="S380" s="160">
        <v>0.003</v>
      </c>
      <c r="T380" s="161">
        <f>S380*H380</f>
        <v>0.012</v>
      </c>
      <c r="AR380" s="162" t="s">
        <v>222</v>
      </c>
      <c r="AT380" s="162" t="s">
        <v>152</v>
      </c>
      <c r="AU380" s="162" t="s">
        <v>149</v>
      </c>
      <c r="AY380" s="14" t="s">
        <v>148</v>
      </c>
      <c r="BE380" s="90">
        <f>IF(N380="základní",J380,0)</f>
        <v>0</v>
      </c>
      <c r="BF380" s="90">
        <f>IF(N380="snížená",J380,0)</f>
        <v>0</v>
      </c>
      <c r="BG380" s="90">
        <f>IF(N380="zákl. přenesená",J380,0)</f>
        <v>0</v>
      </c>
      <c r="BH380" s="90">
        <f>IF(N380="sníž. přenesená",J380,0)</f>
        <v>0</v>
      </c>
      <c r="BI380" s="90">
        <f>IF(N380="nulová",J380,0)</f>
        <v>0</v>
      </c>
      <c r="BJ380" s="14" t="s">
        <v>83</v>
      </c>
      <c r="BK380" s="90">
        <f>ROUND(I380*H380,2)</f>
        <v>0</v>
      </c>
      <c r="BL380" s="14" t="s">
        <v>222</v>
      </c>
      <c r="BM380" s="162" t="s">
        <v>691</v>
      </c>
    </row>
    <row r="381" spans="2:47" s="1" customFormat="1" ht="68.25">
      <c r="B381" s="30"/>
      <c r="D381" s="163" t="s">
        <v>158</v>
      </c>
      <c r="F381" s="164" t="s">
        <v>1358</v>
      </c>
      <c r="I381" s="126"/>
      <c r="L381" s="30"/>
      <c r="M381" s="165"/>
      <c r="T381" s="52"/>
      <c r="AT381" s="14" t="s">
        <v>158</v>
      </c>
      <c r="AU381" s="14" t="s">
        <v>149</v>
      </c>
    </row>
    <row r="382" spans="2:63" s="11" customFormat="1" ht="22.9" customHeight="1">
      <c r="B382" s="139"/>
      <c r="D382" s="140" t="s">
        <v>74</v>
      </c>
      <c r="E382" s="149" t="s">
        <v>692</v>
      </c>
      <c r="F382" s="149" t="s">
        <v>693</v>
      </c>
      <c r="I382" s="142"/>
      <c r="J382" s="150">
        <f>BK382</f>
        <v>0</v>
      </c>
      <c r="L382" s="139"/>
      <c r="M382" s="144"/>
      <c r="P382" s="145">
        <f>P383+P454</f>
        <v>0</v>
      </c>
      <c r="R382" s="145">
        <f>R383+R454</f>
        <v>0.0188</v>
      </c>
      <c r="T382" s="146">
        <f>T383+T454</f>
        <v>0.007599999999999999</v>
      </c>
      <c r="AR382" s="140" t="s">
        <v>85</v>
      </c>
      <c r="AT382" s="147" t="s">
        <v>74</v>
      </c>
      <c r="AU382" s="147" t="s">
        <v>83</v>
      </c>
      <c r="AY382" s="140" t="s">
        <v>148</v>
      </c>
      <c r="BK382" s="148">
        <f>BK383+BK454</f>
        <v>0</v>
      </c>
    </row>
    <row r="383" spans="2:63" s="11" customFormat="1" ht="20.85" customHeight="1">
      <c r="B383" s="139"/>
      <c r="D383" s="140" t="s">
        <v>74</v>
      </c>
      <c r="E383" s="149" t="s">
        <v>694</v>
      </c>
      <c r="F383" s="149" t="s">
        <v>695</v>
      </c>
      <c r="I383" s="142"/>
      <c r="J383" s="150">
        <f>BK383</f>
        <v>0</v>
      </c>
      <c r="L383" s="139"/>
      <c r="M383" s="144"/>
      <c r="P383" s="145">
        <f>SUM(P384:P453)</f>
        <v>0</v>
      </c>
      <c r="R383" s="145">
        <f>SUM(R384:R453)</f>
        <v>0.01735</v>
      </c>
      <c r="T383" s="146">
        <f>SUM(T384:T453)</f>
        <v>0.007599999999999999</v>
      </c>
      <c r="AR383" s="140" t="s">
        <v>85</v>
      </c>
      <c r="AT383" s="147" t="s">
        <v>74</v>
      </c>
      <c r="AU383" s="147" t="s">
        <v>85</v>
      </c>
      <c r="AY383" s="140" t="s">
        <v>148</v>
      </c>
      <c r="BK383" s="148">
        <f>SUM(BK384:BK453)</f>
        <v>0</v>
      </c>
    </row>
    <row r="384" spans="2:65" s="1" customFormat="1" ht="24.2" customHeight="1">
      <c r="B384" s="30"/>
      <c r="C384" s="151" t="s">
        <v>696</v>
      </c>
      <c r="D384" s="151" t="s">
        <v>152</v>
      </c>
      <c r="E384" s="152" t="s">
        <v>697</v>
      </c>
      <c r="F384" s="153" t="s">
        <v>698</v>
      </c>
      <c r="G384" s="154" t="s">
        <v>170</v>
      </c>
      <c r="H384" s="155">
        <v>19</v>
      </c>
      <c r="I384" s="156"/>
      <c r="J384" s="157">
        <f>ROUND(I384*H384,2)</f>
        <v>0</v>
      </c>
      <c r="K384" s="158"/>
      <c r="L384" s="30"/>
      <c r="M384" s="159" t="s">
        <v>1</v>
      </c>
      <c r="N384" s="124" t="s">
        <v>40</v>
      </c>
      <c r="P384" s="160">
        <f>O384*H384</f>
        <v>0</v>
      </c>
      <c r="Q384" s="160">
        <v>0</v>
      </c>
      <c r="R384" s="160">
        <f>Q384*H384</f>
        <v>0</v>
      </c>
      <c r="S384" s="160">
        <v>0</v>
      </c>
      <c r="T384" s="161">
        <f>S384*H384</f>
        <v>0</v>
      </c>
      <c r="AR384" s="162" t="s">
        <v>222</v>
      </c>
      <c r="AT384" s="162" t="s">
        <v>152</v>
      </c>
      <c r="AU384" s="162" t="s">
        <v>149</v>
      </c>
      <c r="AY384" s="14" t="s">
        <v>148</v>
      </c>
      <c r="BE384" s="90">
        <f>IF(N384="základní",J384,0)</f>
        <v>0</v>
      </c>
      <c r="BF384" s="90">
        <f>IF(N384="snížená",J384,0)</f>
        <v>0</v>
      </c>
      <c r="BG384" s="90">
        <f>IF(N384="zákl. přenesená",J384,0)</f>
        <v>0</v>
      </c>
      <c r="BH384" s="90">
        <f>IF(N384="sníž. přenesená",J384,0)</f>
        <v>0</v>
      </c>
      <c r="BI384" s="90">
        <f>IF(N384="nulová",J384,0)</f>
        <v>0</v>
      </c>
      <c r="BJ384" s="14" t="s">
        <v>83</v>
      </c>
      <c r="BK384" s="90">
        <f>ROUND(I384*H384,2)</f>
        <v>0</v>
      </c>
      <c r="BL384" s="14" t="s">
        <v>222</v>
      </c>
      <c r="BM384" s="162" t="s">
        <v>699</v>
      </c>
    </row>
    <row r="385" spans="2:47" s="1" customFormat="1" ht="19.5">
      <c r="B385" s="30"/>
      <c r="D385" s="163" t="s">
        <v>158</v>
      </c>
      <c r="F385" s="164" t="s">
        <v>698</v>
      </c>
      <c r="I385" s="126"/>
      <c r="L385" s="30"/>
      <c r="M385" s="165"/>
      <c r="T385" s="52"/>
      <c r="AT385" s="14" t="s">
        <v>158</v>
      </c>
      <c r="AU385" s="14" t="s">
        <v>149</v>
      </c>
    </row>
    <row r="386" spans="2:65" s="1" customFormat="1" ht="24.2" customHeight="1">
      <c r="B386" s="30"/>
      <c r="C386" s="173" t="s">
        <v>700</v>
      </c>
      <c r="D386" s="173" t="s">
        <v>226</v>
      </c>
      <c r="E386" s="174" t="s">
        <v>701</v>
      </c>
      <c r="F386" s="175" t="s">
        <v>702</v>
      </c>
      <c r="G386" s="176" t="s">
        <v>170</v>
      </c>
      <c r="H386" s="177">
        <v>22</v>
      </c>
      <c r="I386" s="178"/>
      <c r="J386" s="179">
        <f>ROUND(I386*H386,2)</f>
        <v>0</v>
      </c>
      <c r="K386" s="180"/>
      <c r="L386" s="181"/>
      <c r="M386" s="182" t="s">
        <v>1</v>
      </c>
      <c r="N386" s="183" t="s">
        <v>40</v>
      </c>
      <c r="P386" s="160">
        <f>O386*H386</f>
        <v>0</v>
      </c>
      <c r="Q386" s="160">
        <v>2E-05</v>
      </c>
      <c r="R386" s="160">
        <f>Q386*H386</f>
        <v>0.00044</v>
      </c>
      <c r="S386" s="160">
        <v>0</v>
      </c>
      <c r="T386" s="161">
        <f>S386*H386</f>
        <v>0</v>
      </c>
      <c r="AR386" s="162" t="s">
        <v>229</v>
      </c>
      <c r="AT386" s="162" t="s">
        <v>226</v>
      </c>
      <c r="AU386" s="162" t="s">
        <v>149</v>
      </c>
      <c r="AY386" s="14" t="s">
        <v>148</v>
      </c>
      <c r="BE386" s="90">
        <f>IF(N386="základní",J386,0)</f>
        <v>0</v>
      </c>
      <c r="BF386" s="90">
        <f>IF(N386="snížená",J386,0)</f>
        <v>0</v>
      </c>
      <c r="BG386" s="90">
        <f>IF(N386="zákl. přenesená",J386,0)</f>
        <v>0</v>
      </c>
      <c r="BH386" s="90">
        <f>IF(N386="sníž. přenesená",J386,0)</f>
        <v>0</v>
      </c>
      <c r="BI386" s="90">
        <f>IF(N386="nulová",J386,0)</f>
        <v>0</v>
      </c>
      <c r="BJ386" s="14" t="s">
        <v>83</v>
      </c>
      <c r="BK386" s="90">
        <f>ROUND(I386*H386,2)</f>
        <v>0</v>
      </c>
      <c r="BL386" s="14" t="s">
        <v>222</v>
      </c>
      <c r="BM386" s="162" t="s">
        <v>703</v>
      </c>
    </row>
    <row r="387" spans="2:47" s="1" customFormat="1" ht="19.5">
      <c r="B387" s="30"/>
      <c r="D387" s="163" t="s">
        <v>158</v>
      </c>
      <c r="F387" s="164" t="s">
        <v>702</v>
      </c>
      <c r="I387" s="126"/>
      <c r="L387" s="30"/>
      <c r="M387" s="165"/>
      <c r="T387" s="52"/>
      <c r="AT387" s="14" t="s">
        <v>158</v>
      </c>
      <c r="AU387" s="14" t="s">
        <v>149</v>
      </c>
    </row>
    <row r="388" spans="2:65" s="1" customFormat="1" ht="24.2" customHeight="1">
      <c r="B388" s="30"/>
      <c r="C388" s="151" t="s">
        <v>704</v>
      </c>
      <c r="D388" s="151" t="s">
        <v>152</v>
      </c>
      <c r="E388" s="152" t="s">
        <v>705</v>
      </c>
      <c r="F388" s="153" t="s">
        <v>706</v>
      </c>
      <c r="G388" s="154" t="s">
        <v>170</v>
      </c>
      <c r="H388" s="155">
        <v>38</v>
      </c>
      <c r="I388" s="156"/>
      <c r="J388" s="157">
        <f>ROUND(I388*H388,2)</f>
        <v>0</v>
      </c>
      <c r="K388" s="158"/>
      <c r="L388" s="30"/>
      <c r="M388" s="159" t="s">
        <v>1</v>
      </c>
      <c r="N388" s="124" t="s">
        <v>40</v>
      </c>
      <c r="P388" s="160">
        <f>O388*H388</f>
        <v>0</v>
      </c>
      <c r="Q388" s="160">
        <v>0</v>
      </c>
      <c r="R388" s="160">
        <f>Q388*H388</f>
        <v>0</v>
      </c>
      <c r="S388" s="160">
        <v>0</v>
      </c>
      <c r="T388" s="161">
        <f>S388*H388</f>
        <v>0</v>
      </c>
      <c r="AR388" s="162" t="s">
        <v>222</v>
      </c>
      <c r="AT388" s="162" t="s">
        <v>152</v>
      </c>
      <c r="AU388" s="162" t="s">
        <v>149</v>
      </c>
      <c r="AY388" s="14" t="s">
        <v>148</v>
      </c>
      <c r="BE388" s="90">
        <f>IF(N388="základní",J388,0)</f>
        <v>0</v>
      </c>
      <c r="BF388" s="90">
        <f>IF(N388="snížená",J388,0)</f>
        <v>0</v>
      </c>
      <c r="BG388" s="90">
        <f>IF(N388="zákl. přenesená",J388,0)</f>
        <v>0</v>
      </c>
      <c r="BH388" s="90">
        <f>IF(N388="sníž. přenesená",J388,0)</f>
        <v>0</v>
      </c>
      <c r="BI388" s="90">
        <f>IF(N388="nulová",J388,0)</f>
        <v>0</v>
      </c>
      <c r="BJ388" s="14" t="s">
        <v>83</v>
      </c>
      <c r="BK388" s="90">
        <f>ROUND(I388*H388,2)</f>
        <v>0</v>
      </c>
      <c r="BL388" s="14" t="s">
        <v>222</v>
      </c>
      <c r="BM388" s="162" t="s">
        <v>707</v>
      </c>
    </row>
    <row r="389" spans="2:47" s="1" customFormat="1" ht="19.5">
      <c r="B389" s="30"/>
      <c r="D389" s="163" t="s">
        <v>158</v>
      </c>
      <c r="F389" s="164" t="s">
        <v>706</v>
      </c>
      <c r="I389" s="126"/>
      <c r="L389" s="30"/>
      <c r="M389" s="165"/>
      <c r="T389" s="52"/>
      <c r="AT389" s="14" t="s">
        <v>158</v>
      </c>
      <c r="AU389" s="14" t="s">
        <v>149</v>
      </c>
    </row>
    <row r="390" spans="2:65" s="1" customFormat="1" ht="24.2" customHeight="1">
      <c r="B390" s="30"/>
      <c r="C390" s="151" t="s">
        <v>708</v>
      </c>
      <c r="D390" s="151" t="s">
        <v>152</v>
      </c>
      <c r="E390" s="152" t="s">
        <v>709</v>
      </c>
      <c r="F390" s="153" t="s">
        <v>710</v>
      </c>
      <c r="G390" s="154" t="s">
        <v>170</v>
      </c>
      <c r="H390" s="155">
        <v>17</v>
      </c>
      <c r="I390" s="156"/>
      <c r="J390" s="157">
        <f>ROUND(I390*H390,2)</f>
        <v>0</v>
      </c>
      <c r="K390" s="158"/>
      <c r="L390" s="30"/>
      <c r="M390" s="159" t="s">
        <v>1</v>
      </c>
      <c r="N390" s="124" t="s">
        <v>40</v>
      </c>
      <c r="P390" s="160">
        <f>O390*H390</f>
        <v>0</v>
      </c>
      <c r="Q390" s="160">
        <v>0</v>
      </c>
      <c r="R390" s="160">
        <f>Q390*H390</f>
        <v>0</v>
      </c>
      <c r="S390" s="160">
        <v>0</v>
      </c>
      <c r="T390" s="161">
        <f>S390*H390</f>
        <v>0</v>
      </c>
      <c r="AR390" s="162" t="s">
        <v>222</v>
      </c>
      <c r="AT390" s="162" t="s">
        <v>152</v>
      </c>
      <c r="AU390" s="162" t="s">
        <v>149</v>
      </c>
      <c r="AY390" s="14" t="s">
        <v>148</v>
      </c>
      <c r="BE390" s="90">
        <f>IF(N390="základní",J390,0)</f>
        <v>0</v>
      </c>
      <c r="BF390" s="90">
        <f>IF(N390="snížená",J390,0)</f>
        <v>0</v>
      </c>
      <c r="BG390" s="90">
        <f>IF(N390="zákl. přenesená",J390,0)</f>
        <v>0</v>
      </c>
      <c r="BH390" s="90">
        <f>IF(N390="sníž. přenesená",J390,0)</f>
        <v>0</v>
      </c>
      <c r="BI390" s="90">
        <f>IF(N390="nulová",J390,0)</f>
        <v>0</v>
      </c>
      <c r="BJ390" s="14" t="s">
        <v>83</v>
      </c>
      <c r="BK390" s="90">
        <f>ROUND(I390*H390,2)</f>
        <v>0</v>
      </c>
      <c r="BL390" s="14" t="s">
        <v>222</v>
      </c>
      <c r="BM390" s="162" t="s">
        <v>711</v>
      </c>
    </row>
    <row r="391" spans="2:47" s="1" customFormat="1" ht="12">
      <c r="B391" s="30"/>
      <c r="D391" s="163" t="s">
        <v>158</v>
      </c>
      <c r="F391" s="164" t="s">
        <v>710</v>
      </c>
      <c r="I391" s="126"/>
      <c r="L391" s="30"/>
      <c r="M391" s="165"/>
      <c r="T391" s="52"/>
      <c r="AT391" s="14" t="s">
        <v>158</v>
      </c>
      <c r="AU391" s="14" t="s">
        <v>149</v>
      </c>
    </row>
    <row r="392" spans="2:65" s="1" customFormat="1" ht="24.2" customHeight="1">
      <c r="B392" s="30"/>
      <c r="C392" s="173" t="s">
        <v>89</v>
      </c>
      <c r="D392" s="173" t="s">
        <v>226</v>
      </c>
      <c r="E392" s="174" t="s">
        <v>712</v>
      </c>
      <c r="F392" s="175" t="s">
        <v>713</v>
      </c>
      <c r="G392" s="176" t="s">
        <v>170</v>
      </c>
      <c r="H392" s="177">
        <v>16</v>
      </c>
      <c r="I392" s="178"/>
      <c r="J392" s="179">
        <f>ROUND(I392*H392,2)</f>
        <v>0</v>
      </c>
      <c r="K392" s="180"/>
      <c r="L392" s="181"/>
      <c r="M392" s="182" t="s">
        <v>1</v>
      </c>
      <c r="N392" s="183" t="s">
        <v>40</v>
      </c>
      <c r="P392" s="160">
        <f>O392*H392</f>
        <v>0</v>
      </c>
      <c r="Q392" s="160">
        <v>0</v>
      </c>
      <c r="R392" s="160">
        <f>Q392*H392</f>
        <v>0</v>
      </c>
      <c r="S392" s="160">
        <v>0</v>
      </c>
      <c r="T392" s="161">
        <f>S392*H392</f>
        <v>0</v>
      </c>
      <c r="AR392" s="162" t="s">
        <v>229</v>
      </c>
      <c r="AT392" s="162" t="s">
        <v>226</v>
      </c>
      <c r="AU392" s="162" t="s">
        <v>149</v>
      </c>
      <c r="AY392" s="14" t="s">
        <v>148</v>
      </c>
      <c r="BE392" s="90">
        <f>IF(N392="základní",J392,0)</f>
        <v>0</v>
      </c>
      <c r="BF392" s="90">
        <f>IF(N392="snížená",J392,0)</f>
        <v>0</v>
      </c>
      <c r="BG392" s="90">
        <f>IF(N392="zákl. přenesená",J392,0)</f>
        <v>0</v>
      </c>
      <c r="BH392" s="90">
        <f>IF(N392="sníž. přenesená",J392,0)</f>
        <v>0</v>
      </c>
      <c r="BI392" s="90">
        <f>IF(N392="nulová",J392,0)</f>
        <v>0</v>
      </c>
      <c r="BJ392" s="14" t="s">
        <v>83</v>
      </c>
      <c r="BK392" s="90">
        <f>ROUND(I392*H392,2)</f>
        <v>0</v>
      </c>
      <c r="BL392" s="14" t="s">
        <v>222</v>
      </c>
      <c r="BM392" s="162" t="s">
        <v>714</v>
      </c>
    </row>
    <row r="393" spans="2:47" s="1" customFormat="1" ht="19.5">
      <c r="B393" s="30"/>
      <c r="D393" s="163" t="s">
        <v>158</v>
      </c>
      <c r="F393" s="164" t="s">
        <v>713</v>
      </c>
      <c r="I393" s="126"/>
      <c r="L393" s="30"/>
      <c r="M393" s="165"/>
      <c r="T393" s="52"/>
      <c r="AT393" s="14" t="s">
        <v>158</v>
      </c>
      <c r="AU393" s="14" t="s">
        <v>149</v>
      </c>
    </row>
    <row r="394" spans="2:65" s="1" customFormat="1" ht="24.2" customHeight="1">
      <c r="B394" s="30"/>
      <c r="C394" s="151" t="s">
        <v>719</v>
      </c>
      <c r="D394" s="151" t="s">
        <v>152</v>
      </c>
      <c r="E394" s="152" t="s">
        <v>720</v>
      </c>
      <c r="F394" s="153" t="s">
        <v>721</v>
      </c>
      <c r="G394" s="154" t="s">
        <v>170</v>
      </c>
      <c r="H394" s="155">
        <v>1</v>
      </c>
      <c r="I394" s="156"/>
      <c r="J394" s="157">
        <f>ROUND(I394*H394,2)</f>
        <v>0</v>
      </c>
      <c r="K394" s="158"/>
      <c r="L394" s="30"/>
      <c r="M394" s="159" t="s">
        <v>1</v>
      </c>
      <c r="N394" s="124" t="s">
        <v>40</v>
      </c>
      <c r="P394" s="160">
        <f>O394*H394</f>
        <v>0</v>
      </c>
      <c r="Q394" s="160">
        <v>0</v>
      </c>
      <c r="R394" s="160">
        <f>Q394*H394</f>
        <v>0</v>
      </c>
      <c r="S394" s="160">
        <v>0</v>
      </c>
      <c r="T394" s="161">
        <f>S394*H394</f>
        <v>0</v>
      </c>
      <c r="AR394" s="162" t="s">
        <v>222</v>
      </c>
      <c r="AT394" s="162" t="s">
        <v>152</v>
      </c>
      <c r="AU394" s="162" t="s">
        <v>149</v>
      </c>
      <c r="AY394" s="14" t="s">
        <v>148</v>
      </c>
      <c r="BE394" s="90">
        <f>IF(N394="základní",J394,0)</f>
        <v>0</v>
      </c>
      <c r="BF394" s="90">
        <f>IF(N394="snížená",J394,0)</f>
        <v>0</v>
      </c>
      <c r="BG394" s="90">
        <f>IF(N394="zákl. přenesená",J394,0)</f>
        <v>0</v>
      </c>
      <c r="BH394" s="90">
        <f>IF(N394="sníž. přenesená",J394,0)</f>
        <v>0</v>
      </c>
      <c r="BI394" s="90">
        <f>IF(N394="nulová",J394,0)</f>
        <v>0</v>
      </c>
      <c r="BJ394" s="14" t="s">
        <v>83</v>
      </c>
      <c r="BK394" s="90">
        <f>ROUND(I394*H394,2)</f>
        <v>0</v>
      </c>
      <c r="BL394" s="14" t="s">
        <v>222</v>
      </c>
      <c r="BM394" s="162" t="s">
        <v>722</v>
      </c>
    </row>
    <row r="395" spans="2:47" s="1" customFormat="1" ht="12">
      <c r="B395" s="30"/>
      <c r="D395" s="163" t="s">
        <v>158</v>
      </c>
      <c r="F395" s="164" t="s">
        <v>721</v>
      </c>
      <c r="I395" s="126"/>
      <c r="L395" s="30"/>
      <c r="M395" s="165"/>
      <c r="T395" s="52"/>
      <c r="AT395" s="14" t="s">
        <v>158</v>
      </c>
      <c r="AU395" s="14" t="s">
        <v>149</v>
      </c>
    </row>
    <row r="396" spans="2:65" s="1" customFormat="1" ht="24.2" customHeight="1">
      <c r="B396" s="30"/>
      <c r="C396" s="173" t="s">
        <v>723</v>
      </c>
      <c r="D396" s="173" t="s">
        <v>226</v>
      </c>
      <c r="E396" s="174" t="s">
        <v>724</v>
      </c>
      <c r="F396" s="175" t="s">
        <v>725</v>
      </c>
      <c r="G396" s="176" t="s">
        <v>170</v>
      </c>
      <c r="H396" s="177">
        <v>1</v>
      </c>
      <c r="I396" s="178"/>
      <c r="J396" s="179">
        <f>ROUND(I396*H396,2)</f>
        <v>0</v>
      </c>
      <c r="K396" s="180"/>
      <c r="L396" s="181"/>
      <c r="M396" s="182" t="s">
        <v>1</v>
      </c>
      <c r="N396" s="183" t="s">
        <v>40</v>
      </c>
      <c r="P396" s="160">
        <f>O396*H396</f>
        <v>0</v>
      </c>
      <c r="Q396" s="160">
        <v>0.0001</v>
      </c>
      <c r="R396" s="160">
        <f>Q396*H396</f>
        <v>0.0001</v>
      </c>
      <c r="S396" s="160">
        <v>0</v>
      </c>
      <c r="T396" s="161">
        <f>S396*H396</f>
        <v>0</v>
      </c>
      <c r="AR396" s="162" t="s">
        <v>229</v>
      </c>
      <c r="AT396" s="162" t="s">
        <v>226</v>
      </c>
      <c r="AU396" s="162" t="s">
        <v>149</v>
      </c>
      <c r="AY396" s="14" t="s">
        <v>148</v>
      </c>
      <c r="BE396" s="90">
        <f>IF(N396="základní",J396,0)</f>
        <v>0</v>
      </c>
      <c r="BF396" s="90">
        <f>IF(N396="snížená",J396,0)</f>
        <v>0</v>
      </c>
      <c r="BG396" s="90">
        <f>IF(N396="zákl. přenesená",J396,0)</f>
        <v>0</v>
      </c>
      <c r="BH396" s="90">
        <f>IF(N396="sníž. přenesená",J396,0)</f>
        <v>0</v>
      </c>
      <c r="BI396" s="90">
        <f>IF(N396="nulová",J396,0)</f>
        <v>0</v>
      </c>
      <c r="BJ396" s="14" t="s">
        <v>83</v>
      </c>
      <c r="BK396" s="90">
        <f>ROUND(I396*H396,2)</f>
        <v>0</v>
      </c>
      <c r="BL396" s="14" t="s">
        <v>222</v>
      </c>
      <c r="BM396" s="162" t="s">
        <v>726</v>
      </c>
    </row>
    <row r="397" spans="2:47" s="1" customFormat="1" ht="19.5">
      <c r="B397" s="30"/>
      <c r="D397" s="163" t="s">
        <v>158</v>
      </c>
      <c r="F397" s="164" t="s">
        <v>725</v>
      </c>
      <c r="I397" s="126"/>
      <c r="L397" s="30"/>
      <c r="M397" s="165"/>
      <c r="T397" s="52"/>
      <c r="AT397" s="14" t="s">
        <v>158</v>
      </c>
      <c r="AU397" s="14" t="s">
        <v>149</v>
      </c>
    </row>
    <row r="398" spans="2:65" s="1" customFormat="1" ht="24.2" customHeight="1">
      <c r="B398" s="30"/>
      <c r="C398" s="151" t="s">
        <v>7</v>
      </c>
      <c r="D398" s="151" t="s">
        <v>152</v>
      </c>
      <c r="E398" s="152" t="s">
        <v>727</v>
      </c>
      <c r="F398" s="153" t="s">
        <v>728</v>
      </c>
      <c r="G398" s="154" t="s">
        <v>282</v>
      </c>
      <c r="H398" s="155">
        <v>390</v>
      </c>
      <c r="I398" s="156"/>
      <c r="J398" s="157">
        <f>ROUND(I398*H398,2)</f>
        <v>0</v>
      </c>
      <c r="K398" s="158"/>
      <c r="L398" s="30"/>
      <c r="M398" s="159" t="s">
        <v>1</v>
      </c>
      <c r="N398" s="124" t="s">
        <v>40</v>
      </c>
      <c r="P398" s="160">
        <f>O398*H398</f>
        <v>0</v>
      </c>
      <c r="Q398" s="160">
        <v>0</v>
      </c>
      <c r="R398" s="160">
        <f>Q398*H398</f>
        <v>0</v>
      </c>
      <c r="S398" s="160">
        <v>0</v>
      </c>
      <c r="T398" s="161">
        <f>S398*H398</f>
        <v>0</v>
      </c>
      <c r="AR398" s="162" t="s">
        <v>222</v>
      </c>
      <c r="AT398" s="162" t="s">
        <v>152</v>
      </c>
      <c r="AU398" s="162" t="s">
        <v>149</v>
      </c>
      <c r="AY398" s="14" t="s">
        <v>148</v>
      </c>
      <c r="BE398" s="90">
        <f>IF(N398="základní",J398,0)</f>
        <v>0</v>
      </c>
      <c r="BF398" s="90">
        <f>IF(N398="snížená",J398,0)</f>
        <v>0</v>
      </c>
      <c r="BG398" s="90">
        <f>IF(N398="zákl. přenesená",J398,0)</f>
        <v>0</v>
      </c>
      <c r="BH398" s="90">
        <f>IF(N398="sníž. přenesená",J398,0)</f>
        <v>0</v>
      </c>
      <c r="BI398" s="90">
        <f>IF(N398="nulová",J398,0)</f>
        <v>0</v>
      </c>
      <c r="BJ398" s="14" t="s">
        <v>83</v>
      </c>
      <c r="BK398" s="90">
        <f>ROUND(I398*H398,2)</f>
        <v>0</v>
      </c>
      <c r="BL398" s="14" t="s">
        <v>222</v>
      </c>
      <c r="BM398" s="162" t="s">
        <v>729</v>
      </c>
    </row>
    <row r="399" spans="2:47" s="1" customFormat="1" ht="19.5">
      <c r="B399" s="30"/>
      <c r="D399" s="163" t="s">
        <v>158</v>
      </c>
      <c r="F399" s="164" t="s">
        <v>728</v>
      </c>
      <c r="I399" s="126"/>
      <c r="L399" s="30"/>
      <c r="M399" s="165"/>
      <c r="T399" s="52"/>
      <c r="AT399" s="14" t="s">
        <v>158</v>
      </c>
      <c r="AU399" s="14" t="s">
        <v>149</v>
      </c>
    </row>
    <row r="400" spans="2:65" s="1" customFormat="1" ht="24.2" customHeight="1">
      <c r="B400" s="30"/>
      <c r="C400" s="173" t="s">
        <v>730</v>
      </c>
      <c r="D400" s="173" t="s">
        <v>226</v>
      </c>
      <c r="E400" s="174" t="s">
        <v>731</v>
      </c>
      <c r="F400" s="175" t="s">
        <v>732</v>
      </c>
      <c r="G400" s="176" t="s">
        <v>282</v>
      </c>
      <c r="H400" s="177">
        <v>390</v>
      </c>
      <c r="I400" s="178"/>
      <c r="J400" s="179">
        <f>ROUND(I400*H400,2)</f>
        <v>0</v>
      </c>
      <c r="K400" s="180"/>
      <c r="L400" s="181"/>
      <c r="M400" s="182" t="s">
        <v>1</v>
      </c>
      <c r="N400" s="183" t="s">
        <v>40</v>
      </c>
      <c r="P400" s="160">
        <f>O400*H400</f>
        <v>0</v>
      </c>
      <c r="Q400" s="160">
        <v>4E-05</v>
      </c>
      <c r="R400" s="160">
        <f>Q400*H400</f>
        <v>0.015600000000000001</v>
      </c>
      <c r="S400" s="160">
        <v>0</v>
      </c>
      <c r="T400" s="161">
        <f>S400*H400</f>
        <v>0</v>
      </c>
      <c r="AR400" s="162" t="s">
        <v>229</v>
      </c>
      <c r="AT400" s="162" t="s">
        <v>226</v>
      </c>
      <c r="AU400" s="162" t="s">
        <v>149</v>
      </c>
      <c r="AY400" s="14" t="s">
        <v>148</v>
      </c>
      <c r="BE400" s="90">
        <f>IF(N400="základní",J400,0)</f>
        <v>0</v>
      </c>
      <c r="BF400" s="90">
        <f>IF(N400="snížená",J400,0)</f>
        <v>0</v>
      </c>
      <c r="BG400" s="90">
        <f>IF(N400="zákl. přenesená",J400,0)</f>
        <v>0</v>
      </c>
      <c r="BH400" s="90">
        <f>IF(N400="sníž. přenesená",J400,0)</f>
        <v>0</v>
      </c>
      <c r="BI400" s="90">
        <f>IF(N400="nulová",J400,0)</f>
        <v>0</v>
      </c>
      <c r="BJ400" s="14" t="s">
        <v>83</v>
      </c>
      <c r="BK400" s="90">
        <f>ROUND(I400*H400,2)</f>
        <v>0</v>
      </c>
      <c r="BL400" s="14" t="s">
        <v>222</v>
      </c>
      <c r="BM400" s="162" t="s">
        <v>733</v>
      </c>
    </row>
    <row r="401" spans="2:47" s="1" customFormat="1" ht="19.5">
      <c r="B401" s="30"/>
      <c r="D401" s="163" t="s">
        <v>158</v>
      </c>
      <c r="F401" s="164" t="s">
        <v>732</v>
      </c>
      <c r="I401" s="126"/>
      <c r="L401" s="30"/>
      <c r="M401" s="165"/>
      <c r="T401" s="52"/>
      <c r="AT401" s="14" t="s">
        <v>158</v>
      </c>
      <c r="AU401" s="14" t="s">
        <v>149</v>
      </c>
    </row>
    <row r="402" spans="2:65" s="1" customFormat="1" ht="24.2" customHeight="1">
      <c r="B402" s="30"/>
      <c r="C402" s="151" t="s">
        <v>738</v>
      </c>
      <c r="D402" s="151" t="s">
        <v>152</v>
      </c>
      <c r="E402" s="152" t="s">
        <v>739</v>
      </c>
      <c r="F402" s="153" t="s">
        <v>740</v>
      </c>
      <c r="G402" s="154" t="s">
        <v>170</v>
      </c>
      <c r="H402" s="155">
        <v>19</v>
      </c>
      <c r="I402" s="156"/>
      <c r="J402" s="157">
        <f>ROUND(I402*H402,2)</f>
        <v>0</v>
      </c>
      <c r="K402" s="158"/>
      <c r="L402" s="30"/>
      <c r="M402" s="159" t="s">
        <v>1</v>
      </c>
      <c r="N402" s="124" t="s">
        <v>40</v>
      </c>
      <c r="P402" s="160">
        <f>O402*H402</f>
        <v>0</v>
      </c>
      <c r="Q402" s="160">
        <v>0</v>
      </c>
      <c r="R402" s="160">
        <f>Q402*H402</f>
        <v>0</v>
      </c>
      <c r="S402" s="160">
        <v>0</v>
      </c>
      <c r="T402" s="161">
        <f>S402*H402</f>
        <v>0</v>
      </c>
      <c r="AR402" s="162" t="s">
        <v>222</v>
      </c>
      <c r="AT402" s="162" t="s">
        <v>152</v>
      </c>
      <c r="AU402" s="162" t="s">
        <v>149</v>
      </c>
      <c r="AY402" s="14" t="s">
        <v>148</v>
      </c>
      <c r="BE402" s="90">
        <f>IF(N402="základní",J402,0)</f>
        <v>0</v>
      </c>
      <c r="BF402" s="90">
        <f>IF(N402="snížená",J402,0)</f>
        <v>0</v>
      </c>
      <c r="BG402" s="90">
        <f>IF(N402="zákl. přenesená",J402,0)</f>
        <v>0</v>
      </c>
      <c r="BH402" s="90">
        <f>IF(N402="sníž. přenesená",J402,0)</f>
        <v>0</v>
      </c>
      <c r="BI402" s="90">
        <f>IF(N402="nulová",J402,0)</f>
        <v>0</v>
      </c>
      <c r="BJ402" s="14" t="s">
        <v>83</v>
      </c>
      <c r="BK402" s="90">
        <f>ROUND(I402*H402,2)</f>
        <v>0</v>
      </c>
      <c r="BL402" s="14" t="s">
        <v>222</v>
      </c>
      <c r="BM402" s="162" t="s">
        <v>741</v>
      </c>
    </row>
    <row r="403" spans="2:47" s="1" customFormat="1" ht="19.5">
      <c r="B403" s="30"/>
      <c r="D403" s="163" t="s">
        <v>158</v>
      </c>
      <c r="F403" s="164" t="s">
        <v>742</v>
      </c>
      <c r="I403" s="126"/>
      <c r="L403" s="30"/>
      <c r="M403" s="165"/>
      <c r="T403" s="52"/>
      <c r="AT403" s="14" t="s">
        <v>158</v>
      </c>
      <c r="AU403" s="14" t="s">
        <v>149</v>
      </c>
    </row>
    <row r="404" spans="2:65" s="1" customFormat="1" ht="16.5" customHeight="1">
      <c r="B404" s="30"/>
      <c r="C404" s="151" t="s">
        <v>229</v>
      </c>
      <c r="D404" s="151" t="s">
        <v>152</v>
      </c>
      <c r="E404" s="152" t="s">
        <v>743</v>
      </c>
      <c r="F404" s="153" t="s">
        <v>744</v>
      </c>
      <c r="G404" s="154" t="s">
        <v>170</v>
      </c>
      <c r="H404" s="155">
        <v>1</v>
      </c>
      <c r="I404" s="156"/>
      <c r="J404" s="157">
        <f>ROUND(I404*H404,2)</f>
        <v>0</v>
      </c>
      <c r="K404" s="158"/>
      <c r="L404" s="30"/>
      <c r="M404" s="159" t="s">
        <v>1</v>
      </c>
      <c r="N404" s="124" t="s">
        <v>40</v>
      </c>
      <c r="P404" s="160">
        <f>O404*H404</f>
        <v>0</v>
      </c>
      <c r="Q404" s="160">
        <v>0</v>
      </c>
      <c r="R404" s="160">
        <f>Q404*H404</f>
        <v>0</v>
      </c>
      <c r="S404" s="160">
        <v>0</v>
      </c>
      <c r="T404" s="161">
        <f>S404*H404</f>
        <v>0</v>
      </c>
      <c r="AR404" s="162" t="s">
        <v>222</v>
      </c>
      <c r="AT404" s="162" t="s">
        <v>152</v>
      </c>
      <c r="AU404" s="162" t="s">
        <v>149</v>
      </c>
      <c r="AY404" s="14" t="s">
        <v>148</v>
      </c>
      <c r="BE404" s="90">
        <f>IF(N404="základní",J404,0)</f>
        <v>0</v>
      </c>
      <c r="BF404" s="90">
        <f>IF(N404="snížená",J404,0)</f>
        <v>0</v>
      </c>
      <c r="BG404" s="90">
        <f>IF(N404="zákl. přenesená",J404,0)</f>
        <v>0</v>
      </c>
      <c r="BH404" s="90">
        <f>IF(N404="sníž. přenesená",J404,0)</f>
        <v>0</v>
      </c>
      <c r="BI404" s="90">
        <f>IF(N404="nulová",J404,0)</f>
        <v>0</v>
      </c>
      <c r="BJ404" s="14" t="s">
        <v>83</v>
      </c>
      <c r="BK404" s="90">
        <f>ROUND(I404*H404,2)</f>
        <v>0</v>
      </c>
      <c r="BL404" s="14" t="s">
        <v>222</v>
      </c>
      <c r="BM404" s="162" t="s">
        <v>745</v>
      </c>
    </row>
    <row r="405" spans="2:47" s="1" customFormat="1" ht="19.5">
      <c r="B405" s="30"/>
      <c r="D405" s="163" t="s">
        <v>158</v>
      </c>
      <c r="F405" s="164" t="s">
        <v>746</v>
      </c>
      <c r="I405" s="126"/>
      <c r="L405" s="30"/>
      <c r="M405" s="165"/>
      <c r="T405" s="52"/>
      <c r="AT405" s="14" t="s">
        <v>158</v>
      </c>
      <c r="AU405" s="14" t="s">
        <v>149</v>
      </c>
    </row>
    <row r="406" spans="2:65" s="1" customFormat="1" ht="24.2" customHeight="1">
      <c r="B406" s="30"/>
      <c r="C406" s="173" t="s">
        <v>747</v>
      </c>
      <c r="D406" s="173" t="s">
        <v>226</v>
      </c>
      <c r="E406" s="174" t="s">
        <v>748</v>
      </c>
      <c r="F406" s="175" t="s">
        <v>749</v>
      </c>
      <c r="G406" s="176" t="s">
        <v>170</v>
      </c>
      <c r="H406" s="177">
        <v>1</v>
      </c>
      <c r="I406" s="178"/>
      <c r="J406" s="179">
        <f>ROUND(I406*H406,2)</f>
        <v>0</v>
      </c>
      <c r="K406" s="180"/>
      <c r="L406" s="181"/>
      <c r="M406" s="182" t="s">
        <v>1</v>
      </c>
      <c r="N406" s="183" t="s">
        <v>40</v>
      </c>
      <c r="P406" s="160">
        <f>O406*H406</f>
        <v>0</v>
      </c>
      <c r="Q406" s="160">
        <v>0.0001</v>
      </c>
      <c r="R406" s="160">
        <f>Q406*H406</f>
        <v>0.0001</v>
      </c>
      <c r="S406" s="160">
        <v>0</v>
      </c>
      <c r="T406" s="161">
        <f>S406*H406</f>
        <v>0</v>
      </c>
      <c r="AR406" s="162" t="s">
        <v>229</v>
      </c>
      <c r="AT406" s="162" t="s">
        <v>226</v>
      </c>
      <c r="AU406" s="162" t="s">
        <v>149</v>
      </c>
      <c r="AY406" s="14" t="s">
        <v>148</v>
      </c>
      <c r="BE406" s="90">
        <f>IF(N406="základní",J406,0)</f>
        <v>0</v>
      </c>
      <c r="BF406" s="90">
        <f>IF(N406="snížená",J406,0)</f>
        <v>0</v>
      </c>
      <c r="BG406" s="90">
        <f>IF(N406="zákl. přenesená",J406,0)</f>
        <v>0</v>
      </c>
      <c r="BH406" s="90">
        <f>IF(N406="sníž. přenesená",J406,0)</f>
        <v>0</v>
      </c>
      <c r="BI406" s="90">
        <f>IF(N406="nulová",J406,0)</f>
        <v>0</v>
      </c>
      <c r="BJ406" s="14" t="s">
        <v>83</v>
      </c>
      <c r="BK406" s="90">
        <f>ROUND(I406*H406,2)</f>
        <v>0</v>
      </c>
      <c r="BL406" s="14" t="s">
        <v>222</v>
      </c>
      <c r="BM406" s="162" t="s">
        <v>750</v>
      </c>
    </row>
    <row r="407" spans="2:47" s="1" customFormat="1" ht="12">
      <c r="B407" s="30"/>
      <c r="D407" s="163" t="s">
        <v>158</v>
      </c>
      <c r="F407" s="164" t="s">
        <v>749</v>
      </c>
      <c r="I407" s="126"/>
      <c r="L407" s="30"/>
      <c r="M407" s="165"/>
      <c r="T407" s="52"/>
      <c r="AT407" s="14" t="s">
        <v>158</v>
      </c>
      <c r="AU407" s="14" t="s">
        <v>149</v>
      </c>
    </row>
    <row r="408" spans="2:65" s="1" customFormat="1" ht="33" customHeight="1">
      <c r="B408" s="30"/>
      <c r="C408" s="151" t="s">
        <v>751</v>
      </c>
      <c r="D408" s="151" t="s">
        <v>152</v>
      </c>
      <c r="E408" s="152" t="s">
        <v>752</v>
      </c>
      <c r="F408" s="153" t="s">
        <v>753</v>
      </c>
      <c r="G408" s="154" t="s">
        <v>499</v>
      </c>
      <c r="H408" s="155">
        <v>1</v>
      </c>
      <c r="I408" s="156"/>
      <c r="J408" s="157">
        <f>ROUND(I408*H408,2)</f>
        <v>0</v>
      </c>
      <c r="K408" s="158"/>
      <c r="L408" s="30"/>
      <c r="M408" s="159" t="s">
        <v>1</v>
      </c>
      <c r="N408" s="124" t="s">
        <v>40</v>
      </c>
      <c r="P408" s="160">
        <f>O408*H408</f>
        <v>0</v>
      </c>
      <c r="Q408" s="160">
        <v>0</v>
      </c>
      <c r="R408" s="160">
        <f>Q408*H408</f>
        <v>0</v>
      </c>
      <c r="S408" s="160">
        <v>0</v>
      </c>
      <c r="T408" s="161">
        <f>S408*H408</f>
        <v>0</v>
      </c>
      <c r="AR408" s="162" t="s">
        <v>222</v>
      </c>
      <c r="AT408" s="162" t="s">
        <v>152</v>
      </c>
      <c r="AU408" s="162" t="s">
        <v>149</v>
      </c>
      <c r="AY408" s="14" t="s">
        <v>148</v>
      </c>
      <c r="BE408" s="90">
        <f>IF(N408="základní",J408,0)</f>
        <v>0</v>
      </c>
      <c r="BF408" s="90">
        <f>IF(N408="snížená",J408,0)</f>
        <v>0</v>
      </c>
      <c r="BG408" s="90">
        <f>IF(N408="zákl. přenesená",J408,0)</f>
        <v>0</v>
      </c>
      <c r="BH408" s="90">
        <f>IF(N408="sníž. přenesená",J408,0)</f>
        <v>0</v>
      </c>
      <c r="BI408" s="90">
        <f>IF(N408="nulová",J408,0)</f>
        <v>0</v>
      </c>
      <c r="BJ408" s="14" t="s">
        <v>83</v>
      </c>
      <c r="BK408" s="90">
        <f>ROUND(I408*H408,2)</f>
        <v>0</v>
      </c>
      <c r="BL408" s="14" t="s">
        <v>222</v>
      </c>
      <c r="BM408" s="162" t="s">
        <v>754</v>
      </c>
    </row>
    <row r="409" spans="2:47" s="1" customFormat="1" ht="29.25">
      <c r="B409" s="30"/>
      <c r="D409" s="163" t="s">
        <v>158</v>
      </c>
      <c r="F409" s="164" t="s">
        <v>755</v>
      </c>
      <c r="I409" s="126"/>
      <c r="L409" s="30"/>
      <c r="M409" s="165"/>
      <c r="T409" s="52"/>
      <c r="AT409" s="14" t="s">
        <v>158</v>
      </c>
      <c r="AU409" s="14" t="s">
        <v>149</v>
      </c>
    </row>
    <row r="410" spans="2:65" s="1" customFormat="1" ht="16.5" customHeight="1">
      <c r="B410" s="30"/>
      <c r="C410" s="151" t="s">
        <v>756</v>
      </c>
      <c r="D410" s="151" t="s">
        <v>152</v>
      </c>
      <c r="E410" s="152" t="s">
        <v>757</v>
      </c>
      <c r="F410" s="153" t="s">
        <v>758</v>
      </c>
      <c r="G410" s="154" t="s">
        <v>170</v>
      </c>
      <c r="H410" s="155">
        <v>1</v>
      </c>
      <c r="I410" s="156"/>
      <c r="J410" s="157">
        <f>ROUND(I410*H410,2)</f>
        <v>0</v>
      </c>
      <c r="K410" s="158"/>
      <c r="L410" s="30"/>
      <c r="M410" s="159" t="s">
        <v>1</v>
      </c>
      <c r="N410" s="124" t="s">
        <v>40</v>
      </c>
      <c r="P410" s="160">
        <f>O410*H410</f>
        <v>0</v>
      </c>
      <c r="Q410" s="160">
        <v>0</v>
      </c>
      <c r="R410" s="160">
        <f>Q410*H410</f>
        <v>0</v>
      </c>
      <c r="S410" s="160">
        <v>0</v>
      </c>
      <c r="T410" s="161">
        <f>S410*H410</f>
        <v>0</v>
      </c>
      <c r="AR410" s="162" t="s">
        <v>222</v>
      </c>
      <c r="AT410" s="162" t="s">
        <v>152</v>
      </c>
      <c r="AU410" s="162" t="s">
        <v>149</v>
      </c>
      <c r="AY410" s="14" t="s">
        <v>148</v>
      </c>
      <c r="BE410" s="90">
        <f>IF(N410="základní",J410,0)</f>
        <v>0</v>
      </c>
      <c r="BF410" s="90">
        <f>IF(N410="snížená",J410,0)</f>
        <v>0</v>
      </c>
      <c r="BG410" s="90">
        <f>IF(N410="zákl. přenesená",J410,0)</f>
        <v>0</v>
      </c>
      <c r="BH410" s="90">
        <f>IF(N410="sníž. přenesená",J410,0)</f>
        <v>0</v>
      </c>
      <c r="BI410" s="90">
        <f>IF(N410="nulová",J410,0)</f>
        <v>0</v>
      </c>
      <c r="BJ410" s="14" t="s">
        <v>83</v>
      </c>
      <c r="BK410" s="90">
        <f>ROUND(I410*H410,2)</f>
        <v>0</v>
      </c>
      <c r="BL410" s="14" t="s">
        <v>222</v>
      </c>
      <c r="BM410" s="162" t="s">
        <v>759</v>
      </c>
    </row>
    <row r="411" spans="2:47" s="1" customFormat="1" ht="12">
      <c r="B411" s="30"/>
      <c r="D411" s="163" t="s">
        <v>158</v>
      </c>
      <c r="F411" s="164" t="s">
        <v>760</v>
      </c>
      <c r="I411" s="126"/>
      <c r="L411" s="30"/>
      <c r="M411" s="165"/>
      <c r="T411" s="52"/>
      <c r="AT411" s="14" t="s">
        <v>158</v>
      </c>
      <c r="AU411" s="14" t="s">
        <v>149</v>
      </c>
    </row>
    <row r="412" spans="2:65" s="1" customFormat="1" ht="33" customHeight="1">
      <c r="B412" s="30"/>
      <c r="C412" s="173" t="s">
        <v>1014</v>
      </c>
      <c r="D412" s="173" t="s">
        <v>226</v>
      </c>
      <c r="E412" s="174" t="s">
        <v>1015</v>
      </c>
      <c r="F412" s="175" t="s">
        <v>1016</v>
      </c>
      <c r="G412" s="176" t="s">
        <v>170</v>
      </c>
      <c r="H412" s="177">
        <v>1</v>
      </c>
      <c r="I412" s="178"/>
      <c r="J412" s="179">
        <f>ROUND(I412*H412,2)</f>
        <v>0</v>
      </c>
      <c r="K412" s="180"/>
      <c r="L412" s="181"/>
      <c r="M412" s="182" t="s">
        <v>1</v>
      </c>
      <c r="N412" s="183" t="s">
        <v>40</v>
      </c>
      <c r="P412" s="160">
        <f>O412*H412</f>
        <v>0</v>
      </c>
      <c r="Q412" s="160">
        <v>0.0001</v>
      </c>
      <c r="R412" s="160">
        <f>Q412*H412</f>
        <v>0.0001</v>
      </c>
      <c r="S412" s="160">
        <v>0</v>
      </c>
      <c r="T412" s="161">
        <f>S412*H412</f>
        <v>0</v>
      </c>
      <c r="AR412" s="162" t="s">
        <v>229</v>
      </c>
      <c r="AT412" s="162" t="s">
        <v>226</v>
      </c>
      <c r="AU412" s="162" t="s">
        <v>149</v>
      </c>
      <c r="AY412" s="14" t="s">
        <v>148</v>
      </c>
      <c r="BE412" s="90">
        <f>IF(N412="základní",J412,0)</f>
        <v>0</v>
      </c>
      <c r="BF412" s="90">
        <f>IF(N412="snížená",J412,0)</f>
        <v>0</v>
      </c>
      <c r="BG412" s="90">
        <f>IF(N412="zákl. přenesená",J412,0)</f>
        <v>0</v>
      </c>
      <c r="BH412" s="90">
        <f>IF(N412="sníž. přenesená",J412,0)</f>
        <v>0</v>
      </c>
      <c r="BI412" s="90">
        <f>IF(N412="nulová",J412,0)</f>
        <v>0</v>
      </c>
      <c r="BJ412" s="14" t="s">
        <v>83</v>
      </c>
      <c r="BK412" s="90">
        <f>ROUND(I412*H412,2)</f>
        <v>0</v>
      </c>
      <c r="BL412" s="14" t="s">
        <v>222</v>
      </c>
      <c r="BM412" s="162" t="s">
        <v>1017</v>
      </c>
    </row>
    <row r="413" spans="2:47" s="1" customFormat="1" ht="19.5">
      <c r="B413" s="30"/>
      <c r="D413" s="163" t="s">
        <v>158</v>
      </c>
      <c r="F413" s="164" t="s">
        <v>1018</v>
      </c>
      <c r="I413" s="126"/>
      <c r="L413" s="30"/>
      <c r="M413" s="165"/>
      <c r="T413" s="52"/>
      <c r="AT413" s="14" t="s">
        <v>158</v>
      </c>
      <c r="AU413" s="14" t="s">
        <v>149</v>
      </c>
    </row>
    <row r="414" spans="2:65" s="1" customFormat="1" ht="24.2" customHeight="1">
      <c r="B414" s="30"/>
      <c r="C414" s="151" t="s">
        <v>770</v>
      </c>
      <c r="D414" s="151" t="s">
        <v>152</v>
      </c>
      <c r="E414" s="152" t="s">
        <v>771</v>
      </c>
      <c r="F414" s="153" t="s">
        <v>772</v>
      </c>
      <c r="G414" s="154" t="s">
        <v>282</v>
      </c>
      <c r="H414" s="155">
        <v>10</v>
      </c>
      <c r="I414" s="156"/>
      <c r="J414" s="157">
        <f>ROUND(I414*H414,2)</f>
        <v>0</v>
      </c>
      <c r="K414" s="158"/>
      <c r="L414" s="30"/>
      <c r="M414" s="159" t="s">
        <v>1</v>
      </c>
      <c r="N414" s="124" t="s">
        <v>40</v>
      </c>
      <c r="P414" s="160">
        <f>O414*H414</f>
        <v>0</v>
      </c>
      <c r="Q414" s="160">
        <v>0</v>
      </c>
      <c r="R414" s="160">
        <f>Q414*H414</f>
        <v>0</v>
      </c>
      <c r="S414" s="160">
        <v>0</v>
      </c>
      <c r="T414" s="161">
        <f>S414*H414</f>
        <v>0</v>
      </c>
      <c r="AR414" s="162" t="s">
        <v>222</v>
      </c>
      <c r="AT414" s="162" t="s">
        <v>152</v>
      </c>
      <c r="AU414" s="162" t="s">
        <v>149</v>
      </c>
      <c r="AY414" s="14" t="s">
        <v>148</v>
      </c>
      <c r="BE414" s="90">
        <f>IF(N414="základní",J414,0)</f>
        <v>0</v>
      </c>
      <c r="BF414" s="90">
        <f>IF(N414="snížená",J414,0)</f>
        <v>0</v>
      </c>
      <c r="BG414" s="90">
        <f>IF(N414="zákl. přenesená",J414,0)</f>
        <v>0</v>
      </c>
      <c r="BH414" s="90">
        <f>IF(N414="sníž. přenesená",J414,0)</f>
        <v>0</v>
      </c>
      <c r="BI414" s="90">
        <f>IF(N414="nulová",J414,0)</f>
        <v>0</v>
      </c>
      <c r="BJ414" s="14" t="s">
        <v>83</v>
      </c>
      <c r="BK414" s="90">
        <f>ROUND(I414*H414,2)</f>
        <v>0</v>
      </c>
      <c r="BL414" s="14" t="s">
        <v>222</v>
      </c>
      <c r="BM414" s="162" t="s">
        <v>773</v>
      </c>
    </row>
    <row r="415" spans="2:47" s="1" customFormat="1" ht="19.5">
      <c r="B415" s="30"/>
      <c r="D415" s="163" t="s">
        <v>158</v>
      </c>
      <c r="F415" s="164" t="s">
        <v>774</v>
      </c>
      <c r="I415" s="126"/>
      <c r="L415" s="30"/>
      <c r="M415" s="165"/>
      <c r="T415" s="52"/>
      <c r="AT415" s="14" t="s">
        <v>158</v>
      </c>
      <c r="AU415" s="14" t="s">
        <v>149</v>
      </c>
    </row>
    <row r="416" spans="2:65" s="1" customFormat="1" ht="24.2" customHeight="1">
      <c r="B416" s="30"/>
      <c r="C416" s="173" t="s">
        <v>775</v>
      </c>
      <c r="D416" s="173" t="s">
        <v>226</v>
      </c>
      <c r="E416" s="174" t="s">
        <v>776</v>
      </c>
      <c r="F416" s="175" t="s">
        <v>487</v>
      </c>
      <c r="G416" s="176" t="s">
        <v>282</v>
      </c>
      <c r="H416" s="177">
        <v>5</v>
      </c>
      <c r="I416" s="178"/>
      <c r="J416" s="179">
        <f>ROUND(I416*H416,2)</f>
        <v>0</v>
      </c>
      <c r="K416" s="180"/>
      <c r="L416" s="181"/>
      <c r="M416" s="182" t="s">
        <v>1</v>
      </c>
      <c r="N416" s="183" t="s">
        <v>40</v>
      </c>
      <c r="P416" s="160">
        <f>O416*H416</f>
        <v>0</v>
      </c>
      <c r="Q416" s="160">
        <v>7E-05</v>
      </c>
      <c r="R416" s="160">
        <f>Q416*H416</f>
        <v>0.00034999999999999994</v>
      </c>
      <c r="S416" s="160">
        <v>0</v>
      </c>
      <c r="T416" s="161">
        <f>S416*H416</f>
        <v>0</v>
      </c>
      <c r="AR416" s="162" t="s">
        <v>229</v>
      </c>
      <c r="AT416" s="162" t="s">
        <v>226</v>
      </c>
      <c r="AU416" s="162" t="s">
        <v>149</v>
      </c>
      <c r="AY416" s="14" t="s">
        <v>148</v>
      </c>
      <c r="BE416" s="90">
        <f>IF(N416="základní",J416,0)</f>
        <v>0</v>
      </c>
      <c r="BF416" s="90">
        <f>IF(N416="snížená",J416,0)</f>
        <v>0</v>
      </c>
      <c r="BG416" s="90">
        <f>IF(N416="zákl. přenesená",J416,0)</f>
        <v>0</v>
      </c>
      <c r="BH416" s="90">
        <f>IF(N416="sníž. přenesená",J416,0)</f>
        <v>0</v>
      </c>
      <c r="BI416" s="90">
        <f>IF(N416="nulová",J416,0)</f>
        <v>0</v>
      </c>
      <c r="BJ416" s="14" t="s">
        <v>83</v>
      </c>
      <c r="BK416" s="90">
        <f>ROUND(I416*H416,2)</f>
        <v>0</v>
      </c>
      <c r="BL416" s="14" t="s">
        <v>222</v>
      </c>
      <c r="BM416" s="162" t="s">
        <v>777</v>
      </c>
    </row>
    <row r="417" spans="2:47" s="1" customFormat="1" ht="12">
      <c r="B417" s="30"/>
      <c r="D417" s="163" t="s">
        <v>158</v>
      </c>
      <c r="F417" s="164" t="s">
        <v>487</v>
      </c>
      <c r="I417" s="126"/>
      <c r="L417" s="30"/>
      <c r="M417" s="165"/>
      <c r="T417" s="52"/>
      <c r="AT417" s="14" t="s">
        <v>158</v>
      </c>
      <c r="AU417" s="14" t="s">
        <v>149</v>
      </c>
    </row>
    <row r="418" spans="2:51" s="12" customFormat="1" ht="12">
      <c r="B418" s="166"/>
      <c r="D418" s="163" t="s">
        <v>206</v>
      </c>
      <c r="F418" s="167" t="s">
        <v>1019</v>
      </c>
      <c r="H418" s="168">
        <v>5</v>
      </c>
      <c r="I418" s="169"/>
      <c r="L418" s="166"/>
      <c r="M418" s="170"/>
      <c r="T418" s="171"/>
      <c r="AT418" s="172" t="s">
        <v>206</v>
      </c>
      <c r="AU418" s="172" t="s">
        <v>149</v>
      </c>
      <c r="AV418" s="12" t="s">
        <v>85</v>
      </c>
      <c r="AW418" s="12" t="s">
        <v>4</v>
      </c>
      <c r="AX418" s="12" t="s">
        <v>83</v>
      </c>
      <c r="AY418" s="172" t="s">
        <v>148</v>
      </c>
    </row>
    <row r="419" spans="2:65" s="1" customFormat="1" ht="24.2" customHeight="1">
      <c r="B419" s="30"/>
      <c r="C419" s="173" t="s">
        <v>779</v>
      </c>
      <c r="D419" s="173" t="s">
        <v>226</v>
      </c>
      <c r="E419" s="174" t="s">
        <v>780</v>
      </c>
      <c r="F419" s="175" t="s">
        <v>781</v>
      </c>
      <c r="G419" s="176" t="s">
        <v>282</v>
      </c>
      <c r="H419" s="177">
        <v>5</v>
      </c>
      <c r="I419" s="178"/>
      <c r="J419" s="179">
        <f>ROUND(I419*H419,2)</f>
        <v>0</v>
      </c>
      <c r="K419" s="180"/>
      <c r="L419" s="181"/>
      <c r="M419" s="182" t="s">
        <v>1</v>
      </c>
      <c r="N419" s="183" t="s">
        <v>40</v>
      </c>
      <c r="P419" s="160">
        <f>O419*H419</f>
        <v>0</v>
      </c>
      <c r="Q419" s="160">
        <v>7E-05</v>
      </c>
      <c r="R419" s="160">
        <f>Q419*H419</f>
        <v>0.00034999999999999994</v>
      </c>
      <c r="S419" s="160">
        <v>0</v>
      </c>
      <c r="T419" s="161">
        <f>S419*H419</f>
        <v>0</v>
      </c>
      <c r="AR419" s="162" t="s">
        <v>229</v>
      </c>
      <c r="AT419" s="162" t="s">
        <v>226</v>
      </c>
      <c r="AU419" s="162" t="s">
        <v>149</v>
      </c>
      <c r="AY419" s="14" t="s">
        <v>148</v>
      </c>
      <c r="BE419" s="90">
        <f>IF(N419="základní",J419,0)</f>
        <v>0</v>
      </c>
      <c r="BF419" s="90">
        <f>IF(N419="snížená",J419,0)</f>
        <v>0</v>
      </c>
      <c r="BG419" s="90">
        <f>IF(N419="zákl. přenesená",J419,0)</f>
        <v>0</v>
      </c>
      <c r="BH419" s="90">
        <f>IF(N419="sníž. přenesená",J419,0)</f>
        <v>0</v>
      </c>
      <c r="BI419" s="90">
        <f>IF(N419="nulová",J419,0)</f>
        <v>0</v>
      </c>
      <c r="BJ419" s="14" t="s">
        <v>83</v>
      </c>
      <c r="BK419" s="90">
        <f>ROUND(I419*H419,2)</f>
        <v>0</v>
      </c>
      <c r="BL419" s="14" t="s">
        <v>222</v>
      </c>
      <c r="BM419" s="162" t="s">
        <v>782</v>
      </c>
    </row>
    <row r="420" spans="2:47" s="1" customFormat="1" ht="12">
      <c r="B420" s="30"/>
      <c r="D420" s="163" t="s">
        <v>158</v>
      </c>
      <c r="F420" s="164" t="s">
        <v>781</v>
      </c>
      <c r="I420" s="126"/>
      <c r="L420" s="30"/>
      <c r="M420" s="165"/>
      <c r="T420" s="52"/>
      <c r="AT420" s="14" t="s">
        <v>158</v>
      </c>
      <c r="AU420" s="14" t="s">
        <v>149</v>
      </c>
    </row>
    <row r="421" spans="2:51" s="12" customFormat="1" ht="12">
      <c r="B421" s="166"/>
      <c r="D421" s="163" t="s">
        <v>206</v>
      </c>
      <c r="F421" s="167" t="s">
        <v>1019</v>
      </c>
      <c r="H421" s="168">
        <v>5</v>
      </c>
      <c r="I421" s="169"/>
      <c r="L421" s="166"/>
      <c r="M421" s="170"/>
      <c r="T421" s="171"/>
      <c r="AT421" s="172" t="s">
        <v>206</v>
      </c>
      <c r="AU421" s="172" t="s">
        <v>149</v>
      </c>
      <c r="AV421" s="12" t="s">
        <v>85</v>
      </c>
      <c r="AW421" s="12" t="s">
        <v>4</v>
      </c>
      <c r="AX421" s="12" t="s">
        <v>83</v>
      </c>
      <c r="AY421" s="172" t="s">
        <v>148</v>
      </c>
    </row>
    <row r="422" spans="2:65" s="1" customFormat="1" ht="37.9" customHeight="1">
      <c r="B422" s="30"/>
      <c r="C422" s="151" t="s">
        <v>784</v>
      </c>
      <c r="D422" s="151" t="s">
        <v>152</v>
      </c>
      <c r="E422" s="152" t="s">
        <v>785</v>
      </c>
      <c r="F422" s="153" t="s">
        <v>786</v>
      </c>
      <c r="G422" s="154" t="s">
        <v>170</v>
      </c>
      <c r="H422" s="155">
        <v>3</v>
      </c>
      <c r="I422" s="156"/>
      <c r="J422" s="157">
        <f>ROUND(I422*H422,2)</f>
        <v>0</v>
      </c>
      <c r="K422" s="158"/>
      <c r="L422" s="30"/>
      <c r="M422" s="159" t="s">
        <v>1</v>
      </c>
      <c r="N422" s="124" t="s">
        <v>40</v>
      </c>
      <c r="P422" s="160">
        <f>O422*H422</f>
        <v>0</v>
      </c>
      <c r="Q422" s="160">
        <v>0</v>
      </c>
      <c r="R422" s="160">
        <f>Q422*H422</f>
        <v>0</v>
      </c>
      <c r="S422" s="160">
        <v>0</v>
      </c>
      <c r="T422" s="161">
        <f>S422*H422</f>
        <v>0</v>
      </c>
      <c r="AR422" s="162" t="s">
        <v>222</v>
      </c>
      <c r="AT422" s="162" t="s">
        <v>152</v>
      </c>
      <c r="AU422" s="162" t="s">
        <v>149</v>
      </c>
      <c r="AY422" s="14" t="s">
        <v>148</v>
      </c>
      <c r="BE422" s="90">
        <f>IF(N422="základní",J422,0)</f>
        <v>0</v>
      </c>
      <c r="BF422" s="90">
        <f>IF(N422="snížená",J422,0)</f>
        <v>0</v>
      </c>
      <c r="BG422" s="90">
        <f>IF(N422="zákl. přenesená",J422,0)</f>
        <v>0</v>
      </c>
      <c r="BH422" s="90">
        <f>IF(N422="sníž. přenesená",J422,0)</f>
        <v>0</v>
      </c>
      <c r="BI422" s="90">
        <f>IF(N422="nulová",J422,0)</f>
        <v>0</v>
      </c>
      <c r="BJ422" s="14" t="s">
        <v>83</v>
      </c>
      <c r="BK422" s="90">
        <f>ROUND(I422*H422,2)</f>
        <v>0</v>
      </c>
      <c r="BL422" s="14" t="s">
        <v>222</v>
      </c>
      <c r="BM422" s="162" t="s">
        <v>787</v>
      </c>
    </row>
    <row r="423" spans="2:47" s="1" customFormat="1" ht="19.5">
      <c r="B423" s="30"/>
      <c r="D423" s="163" t="s">
        <v>158</v>
      </c>
      <c r="F423" s="164" t="s">
        <v>786</v>
      </c>
      <c r="I423" s="126"/>
      <c r="L423" s="30"/>
      <c r="M423" s="165"/>
      <c r="T423" s="52"/>
      <c r="AT423" s="14" t="s">
        <v>158</v>
      </c>
      <c r="AU423" s="14" t="s">
        <v>149</v>
      </c>
    </row>
    <row r="424" spans="2:65" s="1" customFormat="1" ht="24.2" customHeight="1">
      <c r="B424" s="30"/>
      <c r="C424" s="151" t="s">
        <v>788</v>
      </c>
      <c r="D424" s="151" t="s">
        <v>152</v>
      </c>
      <c r="E424" s="152" t="s">
        <v>789</v>
      </c>
      <c r="F424" s="153" t="s">
        <v>790</v>
      </c>
      <c r="G424" s="154" t="s">
        <v>170</v>
      </c>
      <c r="H424" s="155">
        <v>3</v>
      </c>
      <c r="I424" s="156"/>
      <c r="J424" s="157">
        <f>ROUND(I424*H424,2)</f>
        <v>0</v>
      </c>
      <c r="K424" s="158"/>
      <c r="L424" s="30"/>
      <c r="M424" s="159" t="s">
        <v>1</v>
      </c>
      <c r="N424" s="124" t="s">
        <v>40</v>
      </c>
      <c r="P424" s="160">
        <f>O424*H424</f>
        <v>0</v>
      </c>
      <c r="Q424" s="160">
        <v>0</v>
      </c>
      <c r="R424" s="160">
        <f>Q424*H424</f>
        <v>0</v>
      </c>
      <c r="S424" s="160">
        <v>0</v>
      </c>
      <c r="T424" s="161">
        <f>S424*H424</f>
        <v>0</v>
      </c>
      <c r="AR424" s="162" t="s">
        <v>222</v>
      </c>
      <c r="AT424" s="162" t="s">
        <v>152</v>
      </c>
      <c r="AU424" s="162" t="s">
        <v>149</v>
      </c>
      <c r="AY424" s="14" t="s">
        <v>148</v>
      </c>
      <c r="BE424" s="90">
        <f>IF(N424="základní",J424,0)</f>
        <v>0</v>
      </c>
      <c r="BF424" s="90">
        <f>IF(N424="snížená",J424,0)</f>
        <v>0</v>
      </c>
      <c r="BG424" s="90">
        <f>IF(N424="zákl. přenesená",J424,0)</f>
        <v>0</v>
      </c>
      <c r="BH424" s="90">
        <f>IF(N424="sníž. přenesená",J424,0)</f>
        <v>0</v>
      </c>
      <c r="BI424" s="90">
        <f>IF(N424="nulová",J424,0)</f>
        <v>0</v>
      </c>
      <c r="BJ424" s="14" t="s">
        <v>83</v>
      </c>
      <c r="BK424" s="90">
        <f>ROUND(I424*H424,2)</f>
        <v>0</v>
      </c>
      <c r="BL424" s="14" t="s">
        <v>222</v>
      </c>
      <c r="BM424" s="162" t="s">
        <v>791</v>
      </c>
    </row>
    <row r="425" spans="2:47" s="1" customFormat="1" ht="19.5">
      <c r="B425" s="30"/>
      <c r="D425" s="163" t="s">
        <v>158</v>
      </c>
      <c r="F425" s="164" t="s">
        <v>790</v>
      </c>
      <c r="I425" s="126"/>
      <c r="L425" s="30"/>
      <c r="M425" s="165"/>
      <c r="T425" s="52"/>
      <c r="AT425" s="14" t="s">
        <v>158</v>
      </c>
      <c r="AU425" s="14" t="s">
        <v>149</v>
      </c>
    </row>
    <row r="426" spans="2:65" s="1" customFormat="1" ht="44.25" customHeight="1">
      <c r="B426" s="30"/>
      <c r="C426" s="151" t="s">
        <v>792</v>
      </c>
      <c r="D426" s="151" t="s">
        <v>152</v>
      </c>
      <c r="E426" s="152" t="s">
        <v>793</v>
      </c>
      <c r="F426" s="153" t="s">
        <v>794</v>
      </c>
      <c r="G426" s="154" t="s">
        <v>170</v>
      </c>
      <c r="H426" s="155">
        <v>1</v>
      </c>
      <c r="I426" s="156"/>
      <c r="J426" s="157">
        <f>ROUND(I426*H426,2)</f>
        <v>0</v>
      </c>
      <c r="K426" s="158"/>
      <c r="L426" s="30"/>
      <c r="M426" s="159" t="s">
        <v>1</v>
      </c>
      <c r="N426" s="124" t="s">
        <v>40</v>
      </c>
      <c r="P426" s="160">
        <f>O426*H426</f>
        <v>0</v>
      </c>
      <c r="Q426" s="160">
        <v>0</v>
      </c>
      <c r="R426" s="160">
        <f>Q426*H426</f>
        <v>0</v>
      </c>
      <c r="S426" s="160">
        <v>0</v>
      </c>
      <c r="T426" s="161">
        <f>S426*H426</f>
        <v>0</v>
      </c>
      <c r="AR426" s="162" t="s">
        <v>222</v>
      </c>
      <c r="AT426" s="162" t="s">
        <v>152</v>
      </c>
      <c r="AU426" s="162" t="s">
        <v>149</v>
      </c>
      <c r="AY426" s="14" t="s">
        <v>148</v>
      </c>
      <c r="BE426" s="90">
        <f>IF(N426="základní",J426,0)</f>
        <v>0</v>
      </c>
      <c r="BF426" s="90">
        <f>IF(N426="snížená",J426,0)</f>
        <v>0</v>
      </c>
      <c r="BG426" s="90">
        <f>IF(N426="zákl. přenesená",J426,0)</f>
        <v>0</v>
      </c>
      <c r="BH426" s="90">
        <f>IF(N426="sníž. přenesená",J426,0)</f>
        <v>0</v>
      </c>
      <c r="BI426" s="90">
        <f>IF(N426="nulová",J426,0)</f>
        <v>0</v>
      </c>
      <c r="BJ426" s="14" t="s">
        <v>83</v>
      </c>
      <c r="BK426" s="90">
        <f>ROUND(I426*H426,2)</f>
        <v>0</v>
      </c>
      <c r="BL426" s="14" t="s">
        <v>222</v>
      </c>
      <c r="BM426" s="162" t="s">
        <v>795</v>
      </c>
    </row>
    <row r="427" spans="2:47" s="1" customFormat="1" ht="29.25">
      <c r="B427" s="30"/>
      <c r="D427" s="163" t="s">
        <v>158</v>
      </c>
      <c r="F427" s="164" t="s">
        <v>794</v>
      </c>
      <c r="I427" s="126"/>
      <c r="L427" s="30"/>
      <c r="M427" s="165"/>
      <c r="T427" s="52"/>
      <c r="AT427" s="14" t="s">
        <v>158</v>
      </c>
      <c r="AU427" s="14" t="s">
        <v>149</v>
      </c>
    </row>
    <row r="428" spans="2:65" s="1" customFormat="1" ht="24.2" customHeight="1">
      <c r="B428" s="30"/>
      <c r="C428" s="173" t="s">
        <v>796</v>
      </c>
      <c r="D428" s="173" t="s">
        <v>226</v>
      </c>
      <c r="E428" s="174" t="s">
        <v>383</v>
      </c>
      <c r="F428" s="175" t="s">
        <v>384</v>
      </c>
      <c r="G428" s="176" t="s">
        <v>170</v>
      </c>
      <c r="H428" s="177">
        <v>3</v>
      </c>
      <c r="I428" s="178"/>
      <c r="J428" s="179">
        <f>ROUND(I428*H428,2)</f>
        <v>0</v>
      </c>
      <c r="K428" s="180"/>
      <c r="L428" s="181"/>
      <c r="M428" s="182" t="s">
        <v>1</v>
      </c>
      <c r="N428" s="183" t="s">
        <v>40</v>
      </c>
      <c r="P428" s="160">
        <f>O428*H428</f>
        <v>0</v>
      </c>
      <c r="Q428" s="160">
        <v>5E-05</v>
      </c>
      <c r="R428" s="160">
        <f>Q428*H428</f>
        <v>0.00015000000000000001</v>
      </c>
      <c r="S428" s="160">
        <v>0</v>
      </c>
      <c r="T428" s="161">
        <f>S428*H428</f>
        <v>0</v>
      </c>
      <c r="AR428" s="162" t="s">
        <v>229</v>
      </c>
      <c r="AT428" s="162" t="s">
        <v>226</v>
      </c>
      <c r="AU428" s="162" t="s">
        <v>149</v>
      </c>
      <c r="AY428" s="14" t="s">
        <v>148</v>
      </c>
      <c r="BE428" s="90">
        <f>IF(N428="základní",J428,0)</f>
        <v>0</v>
      </c>
      <c r="BF428" s="90">
        <f>IF(N428="snížená",J428,0)</f>
        <v>0</v>
      </c>
      <c r="BG428" s="90">
        <f>IF(N428="zákl. přenesená",J428,0)</f>
        <v>0</v>
      </c>
      <c r="BH428" s="90">
        <f>IF(N428="sníž. přenesená",J428,0)</f>
        <v>0</v>
      </c>
      <c r="BI428" s="90">
        <f>IF(N428="nulová",J428,0)</f>
        <v>0</v>
      </c>
      <c r="BJ428" s="14" t="s">
        <v>83</v>
      </c>
      <c r="BK428" s="90">
        <f>ROUND(I428*H428,2)</f>
        <v>0</v>
      </c>
      <c r="BL428" s="14" t="s">
        <v>222</v>
      </c>
      <c r="BM428" s="162" t="s">
        <v>797</v>
      </c>
    </row>
    <row r="429" spans="2:47" s="1" customFormat="1" ht="12">
      <c r="B429" s="30"/>
      <c r="D429" s="163" t="s">
        <v>158</v>
      </c>
      <c r="F429" s="164" t="s">
        <v>384</v>
      </c>
      <c r="I429" s="126"/>
      <c r="L429" s="30"/>
      <c r="M429" s="165"/>
      <c r="T429" s="52"/>
      <c r="AT429" s="14" t="s">
        <v>158</v>
      </c>
      <c r="AU429" s="14" t="s">
        <v>149</v>
      </c>
    </row>
    <row r="430" spans="2:65" s="1" customFormat="1" ht="24.2" customHeight="1">
      <c r="B430" s="30"/>
      <c r="C430" s="173" t="s">
        <v>1020</v>
      </c>
      <c r="D430" s="173" t="s">
        <v>226</v>
      </c>
      <c r="E430" s="174" t="s">
        <v>1021</v>
      </c>
      <c r="F430" s="175" t="s">
        <v>1022</v>
      </c>
      <c r="G430" s="176" t="s">
        <v>170</v>
      </c>
      <c r="H430" s="177">
        <v>1</v>
      </c>
      <c r="I430" s="178"/>
      <c r="J430" s="179">
        <f>ROUND(I430*H430,2)</f>
        <v>0</v>
      </c>
      <c r="K430" s="180"/>
      <c r="L430" s="181"/>
      <c r="M430" s="182" t="s">
        <v>1</v>
      </c>
      <c r="N430" s="183" t="s">
        <v>40</v>
      </c>
      <c r="P430" s="160">
        <f>O430*H430</f>
        <v>0</v>
      </c>
      <c r="Q430" s="160">
        <v>0.00016</v>
      </c>
      <c r="R430" s="160">
        <f>Q430*H430</f>
        <v>0.00016</v>
      </c>
      <c r="S430" s="160">
        <v>0</v>
      </c>
      <c r="T430" s="161">
        <f>S430*H430</f>
        <v>0</v>
      </c>
      <c r="AR430" s="162" t="s">
        <v>229</v>
      </c>
      <c r="AT430" s="162" t="s">
        <v>226</v>
      </c>
      <c r="AU430" s="162" t="s">
        <v>149</v>
      </c>
      <c r="AY430" s="14" t="s">
        <v>148</v>
      </c>
      <c r="BE430" s="90">
        <f>IF(N430="základní",J430,0)</f>
        <v>0</v>
      </c>
      <c r="BF430" s="90">
        <f>IF(N430="snížená",J430,0)</f>
        <v>0</v>
      </c>
      <c r="BG430" s="90">
        <f>IF(N430="zákl. přenesená",J430,0)</f>
        <v>0</v>
      </c>
      <c r="BH430" s="90">
        <f>IF(N430="sníž. přenesená",J430,0)</f>
        <v>0</v>
      </c>
      <c r="BI430" s="90">
        <f>IF(N430="nulová",J430,0)</f>
        <v>0</v>
      </c>
      <c r="BJ430" s="14" t="s">
        <v>83</v>
      </c>
      <c r="BK430" s="90">
        <f>ROUND(I430*H430,2)</f>
        <v>0</v>
      </c>
      <c r="BL430" s="14" t="s">
        <v>222</v>
      </c>
      <c r="BM430" s="162" t="s">
        <v>1023</v>
      </c>
    </row>
    <row r="431" spans="2:47" s="1" customFormat="1" ht="19.5">
      <c r="B431" s="30"/>
      <c r="D431" s="163" t="s">
        <v>158</v>
      </c>
      <c r="F431" s="164" t="s">
        <v>1022</v>
      </c>
      <c r="I431" s="126"/>
      <c r="L431" s="30"/>
      <c r="M431" s="165"/>
      <c r="T431" s="52"/>
      <c r="AT431" s="14" t="s">
        <v>158</v>
      </c>
      <c r="AU431" s="14" t="s">
        <v>149</v>
      </c>
    </row>
    <row r="432" spans="2:65" s="1" customFormat="1" ht="24.2" customHeight="1">
      <c r="B432" s="30"/>
      <c r="C432" s="151" t="s">
        <v>804</v>
      </c>
      <c r="D432" s="151" t="s">
        <v>152</v>
      </c>
      <c r="E432" s="152" t="s">
        <v>805</v>
      </c>
      <c r="F432" s="153" t="s">
        <v>806</v>
      </c>
      <c r="G432" s="154" t="s">
        <v>170</v>
      </c>
      <c r="H432" s="155">
        <v>1</v>
      </c>
      <c r="I432" s="156"/>
      <c r="J432" s="157">
        <f>ROUND(I432*H432,2)</f>
        <v>0</v>
      </c>
      <c r="K432" s="158"/>
      <c r="L432" s="30"/>
      <c r="M432" s="159" t="s">
        <v>1</v>
      </c>
      <c r="N432" s="124" t="s">
        <v>40</v>
      </c>
      <c r="P432" s="160">
        <f>O432*H432</f>
        <v>0</v>
      </c>
      <c r="Q432" s="160">
        <v>0</v>
      </c>
      <c r="R432" s="160">
        <f>Q432*H432</f>
        <v>0</v>
      </c>
      <c r="S432" s="160">
        <v>0.0025</v>
      </c>
      <c r="T432" s="161">
        <f>S432*H432</f>
        <v>0.0025</v>
      </c>
      <c r="AR432" s="162" t="s">
        <v>222</v>
      </c>
      <c r="AT432" s="162" t="s">
        <v>152</v>
      </c>
      <c r="AU432" s="162" t="s">
        <v>149</v>
      </c>
      <c r="AY432" s="14" t="s">
        <v>148</v>
      </c>
      <c r="BE432" s="90">
        <f>IF(N432="základní",J432,0)</f>
        <v>0</v>
      </c>
      <c r="BF432" s="90">
        <f>IF(N432="snížená",J432,0)</f>
        <v>0</v>
      </c>
      <c r="BG432" s="90">
        <f>IF(N432="zákl. přenesená",J432,0)</f>
        <v>0</v>
      </c>
      <c r="BH432" s="90">
        <f>IF(N432="sníž. přenesená",J432,0)</f>
        <v>0</v>
      </c>
      <c r="BI432" s="90">
        <f>IF(N432="nulová",J432,0)</f>
        <v>0</v>
      </c>
      <c r="BJ432" s="14" t="s">
        <v>83</v>
      </c>
      <c r="BK432" s="90">
        <f>ROUND(I432*H432,2)</f>
        <v>0</v>
      </c>
      <c r="BL432" s="14" t="s">
        <v>222</v>
      </c>
      <c r="BM432" s="162" t="s">
        <v>807</v>
      </c>
    </row>
    <row r="433" spans="2:47" s="1" customFormat="1" ht="19.5">
      <c r="B433" s="30"/>
      <c r="D433" s="163" t="s">
        <v>158</v>
      </c>
      <c r="F433" s="164" t="s">
        <v>808</v>
      </c>
      <c r="I433" s="126"/>
      <c r="L433" s="30"/>
      <c r="M433" s="165"/>
      <c r="T433" s="52"/>
      <c r="AT433" s="14" t="s">
        <v>158</v>
      </c>
      <c r="AU433" s="14" t="s">
        <v>149</v>
      </c>
    </row>
    <row r="434" spans="2:65" s="1" customFormat="1" ht="24.2" customHeight="1">
      <c r="B434" s="30"/>
      <c r="C434" s="151" t="s">
        <v>809</v>
      </c>
      <c r="D434" s="151" t="s">
        <v>152</v>
      </c>
      <c r="E434" s="152" t="s">
        <v>810</v>
      </c>
      <c r="F434" s="153" t="s">
        <v>811</v>
      </c>
      <c r="G434" s="154" t="s">
        <v>170</v>
      </c>
      <c r="H434" s="155">
        <v>1</v>
      </c>
      <c r="I434" s="156"/>
      <c r="J434" s="157">
        <f>ROUND(I434*H434,2)</f>
        <v>0</v>
      </c>
      <c r="K434" s="158"/>
      <c r="L434" s="30"/>
      <c r="M434" s="159" t="s">
        <v>1</v>
      </c>
      <c r="N434" s="124" t="s">
        <v>40</v>
      </c>
      <c r="P434" s="160">
        <f>O434*H434</f>
        <v>0</v>
      </c>
      <c r="Q434" s="160">
        <v>0</v>
      </c>
      <c r="R434" s="160">
        <f>Q434*H434</f>
        <v>0</v>
      </c>
      <c r="S434" s="160">
        <v>0.0025</v>
      </c>
      <c r="T434" s="161">
        <f>S434*H434</f>
        <v>0.0025</v>
      </c>
      <c r="AR434" s="162" t="s">
        <v>222</v>
      </c>
      <c r="AT434" s="162" t="s">
        <v>152</v>
      </c>
      <c r="AU434" s="162" t="s">
        <v>149</v>
      </c>
      <c r="AY434" s="14" t="s">
        <v>148</v>
      </c>
      <c r="BE434" s="90">
        <f>IF(N434="základní",J434,0)</f>
        <v>0</v>
      </c>
      <c r="BF434" s="90">
        <f>IF(N434="snížená",J434,0)</f>
        <v>0</v>
      </c>
      <c r="BG434" s="90">
        <f>IF(N434="zákl. přenesená",J434,0)</f>
        <v>0</v>
      </c>
      <c r="BH434" s="90">
        <f>IF(N434="sníž. přenesená",J434,0)</f>
        <v>0</v>
      </c>
      <c r="BI434" s="90">
        <f>IF(N434="nulová",J434,0)</f>
        <v>0</v>
      </c>
      <c r="BJ434" s="14" t="s">
        <v>83</v>
      </c>
      <c r="BK434" s="90">
        <f>ROUND(I434*H434,2)</f>
        <v>0</v>
      </c>
      <c r="BL434" s="14" t="s">
        <v>222</v>
      </c>
      <c r="BM434" s="162" t="s">
        <v>812</v>
      </c>
    </row>
    <row r="435" spans="2:47" s="1" customFormat="1" ht="19.5">
      <c r="B435" s="30"/>
      <c r="D435" s="163" t="s">
        <v>158</v>
      </c>
      <c r="F435" s="164" t="s">
        <v>811</v>
      </c>
      <c r="I435" s="126"/>
      <c r="L435" s="30"/>
      <c r="M435" s="165"/>
      <c r="T435" s="52"/>
      <c r="AT435" s="14" t="s">
        <v>158</v>
      </c>
      <c r="AU435" s="14" t="s">
        <v>149</v>
      </c>
    </row>
    <row r="436" spans="2:65" s="1" customFormat="1" ht="24.2" customHeight="1">
      <c r="B436" s="30"/>
      <c r="C436" s="151" t="s">
        <v>813</v>
      </c>
      <c r="D436" s="151" t="s">
        <v>152</v>
      </c>
      <c r="E436" s="152" t="s">
        <v>814</v>
      </c>
      <c r="F436" s="153" t="s">
        <v>815</v>
      </c>
      <c r="G436" s="154" t="s">
        <v>170</v>
      </c>
      <c r="H436" s="155">
        <v>1</v>
      </c>
      <c r="I436" s="156"/>
      <c r="J436" s="157">
        <f>ROUND(I436*H436,2)</f>
        <v>0</v>
      </c>
      <c r="K436" s="158"/>
      <c r="L436" s="30"/>
      <c r="M436" s="159" t="s">
        <v>1</v>
      </c>
      <c r="N436" s="124" t="s">
        <v>40</v>
      </c>
      <c r="P436" s="160">
        <f>O436*H436</f>
        <v>0</v>
      </c>
      <c r="Q436" s="160">
        <v>0</v>
      </c>
      <c r="R436" s="160">
        <f>Q436*H436</f>
        <v>0</v>
      </c>
      <c r="S436" s="160">
        <v>0</v>
      </c>
      <c r="T436" s="161">
        <f>S436*H436</f>
        <v>0</v>
      </c>
      <c r="AR436" s="162" t="s">
        <v>222</v>
      </c>
      <c r="AT436" s="162" t="s">
        <v>152</v>
      </c>
      <c r="AU436" s="162" t="s">
        <v>149</v>
      </c>
      <c r="AY436" s="14" t="s">
        <v>148</v>
      </c>
      <c r="BE436" s="90">
        <f>IF(N436="základní",J436,0)</f>
        <v>0</v>
      </c>
      <c r="BF436" s="90">
        <f>IF(N436="snížená",J436,0)</f>
        <v>0</v>
      </c>
      <c r="BG436" s="90">
        <f>IF(N436="zákl. přenesená",J436,0)</f>
        <v>0</v>
      </c>
      <c r="BH436" s="90">
        <f>IF(N436="sníž. přenesená",J436,0)</f>
        <v>0</v>
      </c>
      <c r="BI436" s="90">
        <f>IF(N436="nulová",J436,0)</f>
        <v>0</v>
      </c>
      <c r="BJ436" s="14" t="s">
        <v>83</v>
      </c>
      <c r="BK436" s="90">
        <f>ROUND(I436*H436,2)</f>
        <v>0</v>
      </c>
      <c r="BL436" s="14" t="s">
        <v>222</v>
      </c>
      <c r="BM436" s="162" t="s">
        <v>816</v>
      </c>
    </row>
    <row r="437" spans="2:47" s="1" customFormat="1" ht="19.5">
      <c r="B437" s="30"/>
      <c r="D437" s="163" t="s">
        <v>158</v>
      </c>
      <c r="F437" s="164" t="s">
        <v>815</v>
      </c>
      <c r="I437" s="126"/>
      <c r="L437" s="30"/>
      <c r="M437" s="165"/>
      <c r="T437" s="52"/>
      <c r="AT437" s="14" t="s">
        <v>158</v>
      </c>
      <c r="AU437" s="14" t="s">
        <v>149</v>
      </c>
    </row>
    <row r="438" spans="2:65" s="1" customFormat="1" ht="16.5" customHeight="1">
      <c r="B438" s="30"/>
      <c r="C438" s="151" t="s">
        <v>817</v>
      </c>
      <c r="D438" s="151" t="s">
        <v>152</v>
      </c>
      <c r="E438" s="152" t="s">
        <v>818</v>
      </c>
      <c r="F438" s="153" t="s">
        <v>819</v>
      </c>
      <c r="G438" s="154" t="s">
        <v>170</v>
      </c>
      <c r="H438" s="155">
        <v>1</v>
      </c>
      <c r="I438" s="156"/>
      <c r="J438" s="157">
        <f>ROUND(I438*H438,2)</f>
        <v>0</v>
      </c>
      <c r="K438" s="158"/>
      <c r="L438" s="30"/>
      <c r="M438" s="159" t="s">
        <v>1</v>
      </c>
      <c r="N438" s="124" t="s">
        <v>40</v>
      </c>
      <c r="P438" s="160">
        <f>O438*H438</f>
        <v>0</v>
      </c>
      <c r="Q438" s="160">
        <v>0</v>
      </c>
      <c r="R438" s="160">
        <f>Q438*H438</f>
        <v>0</v>
      </c>
      <c r="S438" s="160">
        <v>0</v>
      </c>
      <c r="T438" s="161">
        <f>S438*H438</f>
        <v>0</v>
      </c>
      <c r="AR438" s="162" t="s">
        <v>222</v>
      </c>
      <c r="AT438" s="162" t="s">
        <v>152</v>
      </c>
      <c r="AU438" s="162" t="s">
        <v>149</v>
      </c>
      <c r="AY438" s="14" t="s">
        <v>148</v>
      </c>
      <c r="BE438" s="90">
        <f>IF(N438="základní",J438,0)</f>
        <v>0</v>
      </c>
      <c r="BF438" s="90">
        <f>IF(N438="snížená",J438,0)</f>
        <v>0</v>
      </c>
      <c r="BG438" s="90">
        <f>IF(N438="zákl. přenesená",J438,0)</f>
        <v>0</v>
      </c>
      <c r="BH438" s="90">
        <f>IF(N438="sníž. přenesená",J438,0)</f>
        <v>0</v>
      </c>
      <c r="BI438" s="90">
        <f>IF(N438="nulová",J438,0)</f>
        <v>0</v>
      </c>
      <c r="BJ438" s="14" t="s">
        <v>83</v>
      </c>
      <c r="BK438" s="90">
        <f>ROUND(I438*H438,2)</f>
        <v>0</v>
      </c>
      <c r="BL438" s="14" t="s">
        <v>222</v>
      </c>
      <c r="BM438" s="162" t="s">
        <v>820</v>
      </c>
    </row>
    <row r="439" spans="2:47" s="1" customFormat="1" ht="12">
      <c r="B439" s="30"/>
      <c r="D439" s="163" t="s">
        <v>158</v>
      </c>
      <c r="F439" s="164" t="s">
        <v>821</v>
      </c>
      <c r="I439" s="126"/>
      <c r="L439" s="30"/>
      <c r="M439" s="165"/>
      <c r="T439" s="52"/>
      <c r="AT439" s="14" t="s">
        <v>158</v>
      </c>
      <c r="AU439" s="14" t="s">
        <v>149</v>
      </c>
    </row>
    <row r="440" spans="2:65" s="1" customFormat="1" ht="21.75" customHeight="1">
      <c r="B440" s="30"/>
      <c r="C440" s="173" t="s">
        <v>822</v>
      </c>
      <c r="D440" s="173" t="s">
        <v>226</v>
      </c>
      <c r="E440" s="174" t="s">
        <v>823</v>
      </c>
      <c r="F440" s="175" t="s">
        <v>824</v>
      </c>
      <c r="G440" s="176" t="s">
        <v>170</v>
      </c>
      <c r="H440" s="177">
        <v>1</v>
      </c>
      <c r="I440" s="178"/>
      <c r="J440" s="179">
        <f>ROUND(I440*H440,2)</f>
        <v>0</v>
      </c>
      <c r="K440" s="180"/>
      <c r="L440" s="181"/>
      <c r="M440" s="182" t="s">
        <v>1</v>
      </c>
      <c r="N440" s="183" t="s">
        <v>40</v>
      </c>
      <c r="P440" s="160">
        <f>O440*H440</f>
        <v>0</v>
      </c>
      <c r="Q440" s="160">
        <v>0</v>
      </c>
      <c r="R440" s="160">
        <f>Q440*H440</f>
        <v>0</v>
      </c>
      <c r="S440" s="160">
        <v>0</v>
      </c>
      <c r="T440" s="161">
        <f>S440*H440</f>
        <v>0</v>
      </c>
      <c r="AR440" s="162" t="s">
        <v>229</v>
      </c>
      <c r="AT440" s="162" t="s">
        <v>226</v>
      </c>
      <c r="AU440" s="162" t="s">
        <v>149</v>
      </c>
      <c r="AY440" s="14" t="s">
        <v>148</v>
      </c>
      <c r="BE440" s="90">
        <f>IF(N440="základní",J440,0)</f>
        <v>0</v>
      </c>
      <c r="BF440" s="90">
        <f>IF(N440="snížená",J440,0)</f>
        <v>0</v>
      </c>
      <c r="BG440" s="90">
        <f>IF(N440="zákl. přenesená",J440,0)</f>
        <v>0</v>
      </c>
      <c r="BH440" s="90">
        <f>IF(N440="sníž. přenesená",J440,0)</f>
        <v>0</v>
      </c>
      <c r="BI440" s="90">
        <f>IF(N440="nulová",J440,0)</f>
        <v>0</v>
      </c>
      <c r="BJ440" s="14" t="s">
        <v>83</v>
      </c>
      <c r="BK440" s="90">
        <f>ROUND(I440*H440,2)</f>
        <v>0</v>
      </c>
      <c r="BL440" s="14" t="s">
        <v>222</v>
      </c>
      <c r="BM440" s="162" t="s">
        <v>825</v>
      </c>
    </row>
    <row r="441" spans="2:47" s="1" customFormat="1" ht="12">
      <c r="B441" s="30"/>
      <c r="D441" s="163" t="s">
        <v>158</v>
      </c>
      <c r="F441" s="164" t="s">
        <v>824</v>
      </c>
      <c r="I441" s="126"/>
      <c r="L441" s="30"/>
      <c r="M441" s="165"/>
      <c r="T441" s="52"/>
      <c r="AT441" s="14" t="s">
        <v>158</v>
      </c>
      <c r="AU441" s="14" t="s">
        <v>149</v>
      </c>
    </row>
    <row r="442" spans="2:65" s="1" customFormat="1" ht="16.5" customHeight="1">
      <c r="B442" s="30"/>
      <c r="C442" s="151" t="s">
        <v>826</v>
      </c>
      <c r="D442" s="151" t="s">
        <v>152</v>
      </c>
      <c r="E442" s="152" t="s">
        <v>827</v>
      </c>
      <c r="F442" s="153" t="s">
        <v>828</v>
      </c>
      <c r="G442" s="154" t="s">
        <v>170</v>
      </c>
      <c r="H442" s="155">
        <v>1</v>
      </c>
      <c r="I442" s="156"/>
      <c r="J442" s="157">
        <f>ROUND(I442*H442,2)</f>
        <v>0</v>
      </c>
      <c r="K442" s="158"/>
      <c r="L442" s="30"/>
      <c r="M442" s="159" t="s">
        <v>1</v>
      </c>
      <c r="N442" s="124" t="s">
        <v>40</v>
      </c>
      <c r="P442" s="160">
        <f>O442*H442</f>
        <v>0</v>
      </c>
      <c r="Q442" s="160">
        <v>0</v>
      </c>
      <c r="R442" s="160">
        <f>Q442*H442</f>
        <v>0</v>
      </c>
      <c r="S442" s="160">
        <v>0</v>
      </c>
      <c r="T442" s="161">
        <f>S442*H442</f>
        <v>0</v>
      </c>
      <c r="AR442" s="162" t="s">
        <v>222</v>
      </c>
      <c r="AT442" s="162" t="s">
        <v>152</v>
      </c>
      <c r="AU442" s="162" t="s">
        <v>149</v>
      </c>
      <c r="AY442" s="14" t="s">
        <v>148</v>
      </c>
      <c r="BE442" s="90">
        <f>IF(N442="základní",J442,0)</f>
        <v>0</v>
      </c>
      <c r="BF442" s="90">
        <f>IF(N442="snížená",J442,0)</f>
        <v>0</v>
      </c>
      <c r="BG442" s="90">
        <f>IF(N442="zákl. přenesená",J442,0)</f>
        <v>0</v>
      </c>
      <c r="BH442" s="90">
        <f>IF(N442="sníž. přenesená",J442,0)</f>
        <v>0</v>
      </c>
      <c r="BI442" s="90">
        <f>IF(N442="nulová",J442,0)</f>
        <v>0</v>
      </c>
      <c r="BJ442" s="14" t="s">
        <v>83</v>
      </c>
      <c r="BK442" s="90">
        <f>ROUND(I442*H442,2)</f>
        <v>0</v>
      </c>
      <c r="BL442" s="14" t="s">
        <v>222</v>
      </c>
      <c r="BM442" s="162" t="s">
        <v>829</v>
      </c>
    </row>
    <row r="443" spans="2:47" s="1" customFormat="1" ht="12">
      <c r="B443" s="30"/>
      <c r="D443" s="163" t="s">
        <v>158</v>
      </c>
      <c r="F443" s="164" t="s">
        <v>828</v>
      </c>
      <c r="I443" s="126"/>
      <c r="L443" s="30"/>
      <c r="M443" s="165"/>
      <c r="T443" s="52"/>
      <c r="AT443" s="14" t="s">
        <v>158</v>
      </c>
      <c r="AU443" s="14" t="s">
        <v>149</v>
      </c>
    </row>
    <row r="444" spans="2:65" s="1" customFormat="1" ht="16.5" customHeight="1">
      <c r="B444" s="30"/>
      <c r="C444" s="151" t="s">
        <v>830</v>
      </c>
      <c r="D444" s="151" t="s">
        <v>152</v>
      </c>
      <c r="E444" s="152" t="s">
        <v>831</v>
      </c>
      <c r="F444" s="153" t="s">
        <v>832</v>
      </c>
      <c r="G444" s="154" t="s">
        <v>170</v>
      </c>
      <c r="H444" s="155">
        <v>1</v>
      </c>
      <c r="I444" s="156"/>
      <c r="J444" s="157">
        <f>ROUND(I444*H444,2)</f>
        <v>0</v>
      </c>
      <c r="K444" s="158"/>
      <c r="L444" s="30"/>
      <c r="M444" s="159" t="s">
        <v>1</v>
      </c>
      <c r="N444" s="124" t="s">
        <v>40</v>
      </c>
      <c r="P444" s="160">
        <f>O444*H444</f>
        <v>0</v>
      </c>
      <c r="Q444" s="160">
        <v>0</v>
      </c>
      <c r="R444" s="160">
        <f>Q444*H444</f>
        <v>0</v>
      </c>
      <c r="S444" s="160">
        <v>0</v>
      </c>
      <c r="T444" s="161">
        <f>S444*H444</f>
        <v>0</v>
      </c>
      <c r="AR444" s="162" t="s">
        <v>222</v>
      </c>
      <c r="AT444" s="162" t="s">
        <v>152</v>
      </c>
      <c r="AU444" s="162" t="s">
        <v>149</v>
      </c>
      <c r="AY444" s="14" t="s">
        <v>148</v>
      </c>
      <c r="BE444" s="90">
        <f>IF(N444="základní",J444,0)</f>
        <v>0</v>
      </c>
      <c r="BF444" s="90">
        <f>IF(N444="snížená",J444,0)</f>
        <v>0</v>
      </c>
      <c r="BG444" s="90">
        <f>IF(N444="zákl. přenesená",J444,0)</f>
        <v>0</v>
      </c>
      <c r="BH444" s="90">
        <f>IF(N444="sníž. přenesená",J444,0)</f>
        <v>0</v>
      </c>
      <c r="BI444" s="90">
        <f>IF(N444="nulová",J444,0)</f>
        <v>0</v>
      </c>
      <c r="BJ444" s="14" t="s">
        <v>83</v>
      </c>
      <c r="BK444" s="90">
        <f>ROUND(I444*H444,2)</f>
        <v>0</v>
      </c>
      <c r="BL444" s="14" t="s">
        <v>222</v>
      </c>
      <c r="BM444" s="162" t="s">
        <v>833</v>
      </c>
    </row>
    <row r="445" spans="2:47" s="1" customFormat="1" ht="12">
      <c r="B445" s="30"/>
      <c r="D445" s="163" t="s">
        <v>158</v>
      </c>
      <c r="F445" s="164" t="s">
        <v>834</v>
      </c>
      <c r="I445" s="126"/>
      <c r="L445" s="30"/>
      <c r="M445" s="165"/>
      <c r="T445" s="52"/>
      <c r="AT445" s="14" t="s">
        <v>158</v>
      </c>
      <c r="AU445" s="14" t="s">
        <v>149</v>
      </c>
    </row>
    <row r="446" spans="2:65" s="1" customFormat="1" ht="24.2" customHeight="1">
      <c r="B446" s="30"/>
      <c r="C446" s="151" t="s">
        <v>835</v>
      </c>
      <c r="D446" s="151" t="s">
        <v>152</v>
      </c>
      <c r="E446" s="152" t="s">
        <v>836</v>
      </c>
      <c r="F446" s="153" t="s">
        <v>837</v>
      </c>
      <c r="G446" s="154" t="s">
        <v>170</v>
      </c>
      <c r="H446" s="155">
        <v>1</v>
      </c>
      <c r="I446" s="156"/>
      <c r="J446" s="157">
        <f>ROUND(I446*H446,2)</f>
        <v>0</v>
      </c>
      <c r="K446" s="158"/>
      <c r="L446" s="30"/>
      <c r="M446" s="159" t="s">
        <v>1</v>
      </c>
      <c r="N446" s="124" t="s">
        <v>40</v>
      </c>
      <c r="P446" s="160">
        <f>O446*H446</f>
        <v>0</v>
      </c>
      <c r="Q446" s="160">
        <v>0</v>
      </c>
      <c r="R446" s="160">
        <f>Q446*H446</f>
        <v>0</v>
      </c>
      <c r="S446" s="160">
        <v>0</v>
      </c>
      <c r="T446" s="161">
        <f>S446*H446</f>
        <v>0</v>
      </c>
      <c r="AR446" s="162" t="s">
        <v>222</v>
      </c>
      <c r="AT446" s="162" t="s">
        <v>152</v>
      </c>
      <c r="AU446" s="162" t="s">
        <v>149</v>
      </c>
      <c r="AY446" s="14" t="s">
        <v>148</v>
      </c>
      <c r="BE446" s="90">
        <f>IF(N446="základní",J446,0)</f>
        <v>0</v>
      </c>
      <c r="BF446" s="90">
        <f>IF(N446="snížená",J446,0)</f>
        <v>0</v>
      </c>
      <c r="BG446" s="90">
        <f>IF(N446="zákl. přenesená",J446,0)</f>
        <v>0</v>
      </c>
      <c r="BH446" s="90">
        <f>IF(N446="sníž. přenesená",J446,0)</f>
        <v>0</v>
      </c>
      <c r="BI446" s="90">
        <f>IF(N446="nulová",J446,0)</f>
        <v>0</v>
      </c>
      <c r="BJ446" s="14" t="s">
        <v>83</v>
      </c>
      <c r="BK446" s="90">
        <f>ROUND(I446*H446,2)</f>
        <v>0</v>
      </c>
      <c r="BL446" s="14" t="s">
        <v>222</v>
      </c>
      <c r="BM446" s="162" t="s">
        <v>838</v>
      </c>
    </row>
    <row r="447" spans="2:47" s="1" customFormat="1" ht="19.5">
      <c r="B447" s="30"/>
      <c r="D447" s="163" t="s">
        <v>158</v>
      </c>
      <c r="F447" s="164" t="s">
        <v>837</v>
      </c>
      <c r="I447" s="126"/>
      <c r="L447" s="30"/>
      <c r="M447" s="165"/>
      <c r="T447" s="52"/>
      <c r="AT447" s="14" t="s">
        <v>158</v>
      </c>
      <c r="AU447" s="14" t="s">
        <v>149</v>
      </c>
    </row>
    <row r="448" spans="2:65" s="1" customFormat="1" ht="37.9" customHeight="1">
      <c r="B448" s="30"/>
      <c r="C448" s="151" t="s">
        <v>839</v>
      </c>
      <c r="D448" s="151" t="s">
        <v>152</v>
      </c>
      <c r="E448" s="152" t="s">
        <v>840</v>
      </c>
      <c r="F448" s="153" t="s">
        <v>841</v>
      </c>
      <c r="G448" s="154" t="s">
        <v>170</v>
      </c>
      <c r="H448" s="155">
        <v>1</v>
      </c>
      <c r="I448" s="156"/>
      <c r="J448" s="157">
        <f>ROUND(I448*H448,2)</f>
        <v>0</v>
      </c>
      <c r="K448" s="158"/>
      <c r="L448" s="30"/>
      <c r="M448" s="159" t="s">
        <v>1</v>
      </c>
      <c r="N448" s="124" t="s">
        <v>40</v>
      </c>
      <c r="P448" s="160">
        <f>O448*H448</f>
        <v>0</v>
      </c>
      <c r="Q448" s="160">
        <v>0</v>
      </c>
      <c r="R448" s="160">
        <f>Q448*H448</f>
        <v>0</v>
      </c>
      <c r="S448" s="160">
        <v>0.0025</v>
      </c>
      <c r="T448" s="161">
        <f>S448*H448</f>
        <v>0.0025</v>
      </c>
      <c r="AR448" s="162" t="s">
        <v>222</v>
      </c>
      <c r="AT448" s="162" t="s">
        <v>152</v>
      </c>
      <c r="AU448" s="162" t="s">
        <v>149</v>
      </c>
      <c r="AY448" s="14" t="s">
        <v>148</v>
      </c>
      <c r="BE448" s="90">
        <f>IF(N448="základní",J448,0)</f>
        <v>0</v>
      </c>
      <c r="BF448" s="90">
        <f>IF(N448="snížená",J448,0)</f>
        <v>0</v>
      </c>
      <c r="BG448" s="90">
        <f>IF(N448="zákl. přenesená",J448,0)</f>
        <v>0</v>
      </c>
      <c r="BH448" s="90">
        <f>IF(N448="sníž. přenesená",J448,0)</f>
        <v>0</v>
      </c>
      <c r="BI448" s="90">
        <f>IF(N448="nulová",J448,0)</f>
        <v>0</v>
      </c>
      <c r="BJ448" s="14" t="s">
        <v>83</v>
      </c>
      <c r="BK448" s="90">
        <f>ROUND(I448*H448,2)</f>
        <v>0</v>
      </c>
      <c r="BL448" s="14" t="s">
        <v>222</v>
      </c>
      <c r="BM448" s="162" t="s">
        <v>842</v>
      </c>
    </row>
    <row r="449" spans="2:47" s="1" customFormat="1" ht="19.5">
      <c r="B449" s="30"/>
      <c r="D449" s="163" t="s">
        <v>158</v>
      </c>
      <c r="F449" s="164" t="s">
        <v>841</v>
      </c>
      <c r="I449" s="126"/>
      <c r="L449" s="30"/>
      <c r="M449" s="165"/>
      <c r="T449" s="52"/>
      <c r="AT449" s="14" t="s">
        <v>158</v>
      </c>
      <c r="AU449" s="14" t="s">
        <v>149</v>
      </c>
    </row>
    <row r="450" spans="2:65" s="1" customFormat="1" ht="24.2" customHeight="1">
      <c r="B450" s="30"/>
      <c r="C450" s="151" t="s">
        <v>893</v>
      </c>
      <c r="D450" s="151" t="s">
        <v>152</v>
      </c>
      <c r="E450" s="152" t="s">
        <v>894</v>
      </c>
      <c r="F450" s="153" t="s">
        <v>895</v>
      </c>
      <c r="G450" s="154" t="s">
        <v>170</v>
      </c>
      <c r="H450" s="155">
        <v>1</v>
      </c>
      <c r="I450" s="156"/>
      <c r="J450" s="157">
        <f>ROUND(I450*H450,2)</f>
        <v>0</v>
      </c>
      <c r="K450" s="158"/>
      <c r="L450" s="30"/>
      <c r="M450" s="159" t="s">
        <v>1</v>
      </c>
      <c r="N450" s="124" t="s">
        <v>40</v>
      </c>
      <c r="P450" s="160">
        <f>O450*H450</f>
        <v>0</v>
      </c>
      <c r="Q450" s="160">
        <v>0</v>
      </c>
      <c r="R450" s="160">
        <f>Q450*H450</f>
        <v>0</v>
      </c>
      <c r="S450" s="160">
        <v>5E-05</v>
      </c>
      <c r="T450" s="161">
        <f>S450*H450</f>
        <v>5E-05</v>
      </c>
      <c r="AR450" s="162" t="s">
        <v>222</v>
      </c>
      <c r="AT450" s="162" t="s">
        <v>152</v>
      </c>
      <c r="AU450" s="162" t="s">
        <v>149</v>
      </c>
      <c r="AY450" s="14" t="s">
        <v>148</v>
      </c>
      <c r="BE450" s="90">
        <f>IF(N450="základní",J450,0)</f>
        <v>0</v>
      </c>
      <c r="BF450" s="90">
        <f>IF(N450="snížená",J450,0)</f>
        <v>0</v>
      </c>
      <c r="BG450" s="90">
        <f>IF(N450="zákl. přenesená",J450,0)</f>
        <v>0</v>
      </c>
      <c r="BH450" s="90">
        <f>IF(N450="sníž. přenesená",J450,0)</f>
        <v>0</v>
      </c>
      <c r="BI450" s="90">
        <f>IF(N450="nulová",J450,0)</f>
        <v>0</v>
      </c>
      <c r="BJ450" s="14" t="s">
        <v>83</v>
      </c>
      <c r="BK450" s="90">
        <f>ROUND(I450*H450,2)</f>
        <v>0</v>
      </c>
      <c r="BL450" s="14" t="s">
        <v>222</v>
      </c>
      <c r="BM450" s="162" t="s">
        <v>896</v>
      </c>
    </row>
    <row r="451" spans="2:47" s="1" customFormat="1" ht="117">
      <c r="B451" s="30"/>
      <c r="D451" s="163" t="s">
        <v>158</v>
      </c>
      <c r="F451" s="164" t="s">
        <v>1359</v>
      </c>
      <c r="I451" s="126"/>
      <c r="L451" s="30"/>
      <c r="M451" s="165"/>
      <c r="T451" s="52"/>
      <c r="AT451" s="14" t="s">
        <v>158</v>
      </c>
      <c r="AU451" s="14" t="s">
        <v>149</v>
      </c>
    </row>
    <row r="452" spans="2:65" s="1" customFormat="1" ht="37.9" customHeight="1">
      <c r="B452" s="30"/>
      <c r="C452" s="151" t="s">
        <v>897</v>
      </c>
      <c r="D452" s="151" t="s">
        <v>152</v>
      </c>
      <c r="E452" s="152" t="s">
        <v>898</v>
      </c>
      <c r="F452" s="153" t="s">
        <v>899</v>
      </c>
      <c r="G452" s="154" t="s">
        <v>170</v>
      </c>
      <c r="H452" s="155">
        <v>1</v>
      </c>
      <c r="I452" s="156"/>
      <c r="J452" s="157">
        <f>ROUND(I452*H452,2)</f>
        <v>0</v>
      </c>
      <c r="K452" s="158"/>
      <c r="L452" s="30"/>
      <c r="M452" s="159" t="s">
        <v>1</v>
      </c>
      <c r="N452" s="124" t="s">
        <v>40</v>
      </c>
      <c r="P452" s="160">
        <f>O452*H452</f>
        <v>0</v>
      </c>
      <c r="Q452" s="160">
        <v>0</v>
      </c>
      <c r="R452" s="160">
        <f>Q452*H452</f>
        <v>0</v>
      </c>
      <c r="S452" s="160">
        <v>5E-05</v>
      </c>
      <c r="T452" s="161">
        <f>S452*H452</f>
        <v>5E-05</v>
      </c>
      <c r="AR452" s="162" t="s">
        <v>222</v>
      </c>
      <c r="AT452" s="162" t="s">
        <v>152</v>
      </c>
      <c r="AU452" s="162" t="s">
        <v>149</v>
      </c>
      <c r="AY452" s="14" t="s">
        <v>148</v>
      </c>
      <c r="BE452" s="90">
        <f>IF(N452="základní",J452,0)</f>
        <v>0</v>
      </c>
      <c r="BF452" s="90">
        <f>IF(N452="snížená",J452,0)</f>
        <v>0</v>
      </c>
      <c r="BG452" s="90">
        <f>IF(N452="zákl. přenesená",J452,0)</f>
        <v>0</v>
      </c>
      <c r="BH452" s="90">
        <f>IF(N452="sníž. přenesená",J452,0)</f>
        <v>0</v>
      </c>
      <c r="BI452" s="90">
        <f>IF(N452="nulová",J452,0)</f>
        <v>0</v>
      </c>
      <c r="BJ452" s="14" t="s">
        <v>83</v>
      </c>
      <c r="BK452" s="90">
        <f>ROUND(I452*H452,2)</f>
        <v>0</v>
      </c>
      <c r="BL452" s="14" t="s">
        <v>222</v>
      </c>
      <c r="BM452" s="162" t="s">
        <v>900</v>
      </c>
    </row>
    <row r="453" spans="2:47" s="1" customFormat="1" ht="107.25">
      <c r="B453" s="30"/>
      <c r="D453" s="163" t="s">
        <v>158</v>
      </c>
      <c r="F453" s="164" t="s">
        <v>1360</v>
      </c>
      <c r="I453" s="126"/>
      <c r="L453" s="30"/>
      <c r="M453" s="165"/>
      <c r="T453" s="52"/>
      <c r="AT453" s="14" t="s">
        <v>158</v>
      </c>
      <c r="AU453" s="14" t="s">
        <v>149</v>
      </c>
    </row>
    <row r="454" spans="2:63" s="11" customFormat="1" ht="20.85" customHeight="1">
      <c r="B454" s="139"/>
      <c r="D454" s="140" t="s">
        <v>74</v>
      </c>
      <c r="E454" s="149" t="s">
        <v>901</v>
      </c>
      <c r="F454" s="149" t="s">
        <v>902</v>
      </c>
      <c r="I454" s="142"/>
      <c r="J454" s="150">
        <f>BK454</f>
        <v>0</v>
      </c>
      <c r="L454" s="139"/>
      <c r="M454" s="144"/>
      <c r="P454" s="145">
        <f>SUM(P455:P466)</f>
        <v>0</v>
      </c>
      <c r="R454" s="145">
        <f>SUM(R455:R466)</f>
        <v>0.0014500000000000001</v>
      </c>
      <c r="T454" s="146">
        <f>SUM(T455:T466)</f>
        <v>0</v>
      </c>
      <c r="AR454" s="140" t="s">
        <v>85</v>
      </c>
      <c r="AT454" s="147" t="s">
        <v>74</v>
      </c>
      <c r="AU454" s="147" t="s">
        <v>85</v>
      </c>
      <c r="AY454" s="140" t="s">
        <v>148</v>
      </c>
      <c r="BK454" s="148">
        <f>SUM(BK455:BK466)</f>
        <v>0</v>
      </c>
    </row>
    <row r="455" spans="2:65" s="1" customFormat="1" ht="37.9" customHeight="1">
      <c r="B455" s="30"/>
      <c r="C455" s="151" t="s">
        <v>903</v>
      </c>
      <c r="D455" s="151" t="s">
        <v>152</v>
      </c>
      <c r="E455" s="152" t="s">
        <v>904</v>
      </c>
      <c r="F455" s="153" t="s">
        <v>905</v>
      </c>
      <c r="G455" s="154" t="s">
        <v>170</v>
      </c>
      <c r="H455" s="155">
        <v>1</v>
      </c>
      <c r="I455" s="156"/>
      <c r="J455" s="157">
        <f>ROUND(I455*H455,2)</f>
        <v>0</v>
      </c>
      <c r="K455" s="158"/>
      <c r="L455" s="30"/>
      <c r="M455" s="159" t="s">
        <v>1</v>
      </c>
      <c r="N455" s="124" t="s">
        <v>40</v>
      </c>
      <c r="P455" s="160">
        <f>O455*H455</f>
        <v>0</v>
      </c>
      <c r="Q455" s="160">
        <v>0</v>
      </c>
      <c r="R455" s="160">
        <f>Q455*H455</f>
        <v>0</v>
      </c>
      <c r="S455" s="160">
        <v>0</v>
      </c>
      <c r="T455" s="161">
        <f>S455*H455</f>
        <v>0</v>
      </c>
      <c r="AR455" s="162" t="s">
        <v>222</v>
      </c>
      <c r="AT455" s="162" t="s">
        <v>152</v>
      </c>
      <c r="AU455" s="162" t="s">
        <v>149</v>
      </c>
      <c r="AY455" s="14" t="s">
        <v>148</v>
      </c>
      <c r="BE455" s="90">
        <f>IF(N455="základní",J455,0)</f>
        <v>0</v>
      </c>
      <c r="BF455" s="90">
        <f>IF(N455="snížená",J455,0)</f>
        <v>0</v>
      </c>
      <c r="BG455" s="90">
        <f>IF(N455="zákl. přenesená",J455,0)</f>
        <v>0</v>
      </c>
      <c r="BH455" s="90">
        <f>IF(N455="sníž. přenesená",J455,0)</f>
        <v>0</v>
      </c>
      <c r="BI455" s="90">
        <f>IF(N455="nulová",J455,0)</f>
        <v>0</v>
      </c>
      <c r="BJ455" s="14" t="s">
        <v>83</v>
      </c>
      <c r="BK455" s="90">
        <f>ROUND(I455*H455,2)</f>
        <v>0</v>
      </c>
      <c r="BL455" s="14" t="s">
        <v>222</v>
      </c>
      <c r="BM455" s="162" t="s">
        <v>906</v>
      </c>
    </row>
    <row r="456" spans="2:47" s="1" customFormat="1" ht="19.5">
      <c r="B456" s="30"/>
      <c r="D456" s="163" t="s">
        <v>158</v>
      </c>
      <c r="F456" s="164" t="s">
        <v>905</v>
      </c>
      <c r="I456" s="126"/>
      <c r="L456" s="30"/>
      <c r="M456" s="165"/>
      <c r="T456" s="52"/>
      <c r="AT456" s="14" t="s">
        <v>158</v>
      </c>
      <c r="AU456" s="14" t="s">
        <v>149</v>
      </c>
    </row>
    <row r="457" spans="2:65" s="1" customFormat="1" ht="24.2" customHeight="1">
      <c r="B457" s="30"/>
      <c r="C457" s="173" t="s">
        <v>907</v>
      </c>
      <c r="D457" s="173" t="s">
        <v>226</v>
      </c>
      <c r="E457" s="174" t="s">
        <v>908</v>
      </c>
      <c r="F457" s="175" t="s">
        <v>909</v>
      </c>
      <c r="G457" s="176" t="s">
        <v>170</v>
      </c>
      <c r="H457" s="177">
        <v>1</v>
      </c>
      <c r="I457" s="178"/>
      <c r="J457" s="179">
        <f>ROUND(I457*H457,2)</f>
        <v>0</v>
      </c>
      <c r="K457" s="180"/>
      <c r="L457" s="181"/>
      <c r="M457" s="182" t="s">
        <v>1</v>
      </c>
      <c r="N457" s="183" t="s">
        <v>40</v>
      </c>
      <c r="P457" s="160">
        <f>O457*H457</f>
        <v>0</v>
      </c>
      <c r="Q457" s="160">
        <v>0.0001</v>
      </c>
      <c r="R457" s="160">
        <f>Q457*H457</f>
        <v>0.0001</v>
      </c>
      <c r="S457" s="160">
        <v>0</v>
      </c>
      <c r="T457" s="161">
        <f>S457*H457</f>
        <v>0</v>
      </c>
      <c r="AR457" s="162" t="s">
        <v>229</v>
      </c>
      <c r="AT457" s="162" t="s">
        <v>226</v>
      </c>
      <c r="AU457" s="162" t="s">
        <v>149</v>
      </c>
      <c r="AY457" s="14" t="s">
        <v>148</v>
      </c>
      <c r="BE457" s="90">
        <f>IF(N457="základní",J457,0)</f>
        <v>0</v>
      </c>
      <c r="BF457" s="90">
        <f>IF(N457="snížená",J457,0)</f>
        <v>0</v>
      </c>
      <c r="BG457" s="90">
        <f>IF(N457="zákl. přenesená",J457,0)</f>
        <v>0</v>
      </c>
      <c r="BH457" s="90">
        <f>IF(N457="sníž. přenesená",J457,0)</f>
        <v>0</v>
      </c>
      <c r="BI457" s="90">
        <f>IF(N457="nulová",J457,0)</f>
        <v>0</v>
      </c>
      <c r="BJ457" s="14" t="s">
        <v>83</v>
      </c>
      <c r="BK457" s="90">
        <f>ROUND(I457*H457,2)</f>
        <v>0</v>
      </c>
      <c r="BL457" s="14" t="s">
        <v>222</v>
      </c>
      <c r="BM457" s="162" t="s">
        <v>910</v>
      </c>
    </row>
    <row r="458" spans="2:47" s="1" customFormat="1" ht="19.5">
      <c r="B458" s="30"/>
      <c r="D458" s="163" t="s">
        <v>158</v>
      </c>
      <c r="F458" s="164" t="s">
        <v>909</v>
      </c>
      <c r="I458" s="126"/>
      <c r="L458" s="30"/>
      <c r="M458" s="165"/>
      <c r="T458" s="52"/>
      <c r="AT458" s="14" t="s">
        <v>158</v>
      </c>
      <c r="AU458" s="14" t="s">
        <v>149</v>
      </c>
    </row>
    <row r="459" spans="2:65" s="1" customFormat="1" ht="24.2" customHeight="1">
      <c r="B459" s="30"/>
      <c r="C459" s="151" t="s">
        <v>911</v>
      </c>
      <c r="D459" s="151" t="s">
        <v>152</v>
      </c>
      <c r="E459" s="152" t="s">
        <v>912</v>
      </c>
      <c r="F459" s="153" t="s">
        <v>913</v>
      </c>
      <c r="G459" s="154" t="s">
        <v>499</v>
      </c>
      <c r="H459" s="155">
        <v>1</v>
      </c>
      <c r="I459" s="156"/>
      <c r="J459" s="157">
        <f>ROUND(I459*H459,2)</f>
        <v>0</v>
      </c>
      <c r="K459" s="158"/>
      <c r="L459" s="30"/>
      <c r="M459" s="159" t="s">
        <v>1</v>
      </c>
      <c r="N459" s="124" t="s">
        <v>40</v>
      </c>
      <c r="P459" s="160">
        <f>O459*H459</f>
        <v>0</v>
      </c>
      <c r="Q459" s="160">
        <v>0</v>
      </c>
      <c r="R459" s="160">
        <f>Q459*H459</f>
        <v>0</v>
      </c>
      <c r="S459" s="160">
        <v>0</v>
      </c>
      <c r="T459" s="161">
        <f>S459*H459</f>
        <v>0</v>
      </c>
      <c r="AR459" s="162" t="s">
        <v>222</v>
      </c>
      <c r="AT459" s="162" t="s">
        <v>152</v>
      </c>
      <c r="AU459" s="162" t="s">
        <v>149</v>
      </c>
      <c r="AY459" s="14" t="s">
        <v>148</v>
      </c>
      <c r="BE459" s="90">
        <f>IF(N459="základní",J459,0)</f>
        <v>0</v>
      </c>
      <c r="BF459" s="90">
        <f>IF(N459="snížená",J459,0)</f>
        <v>0</v>
      </c>
      <c r="BG459" s="90">
        <f>IF(N459="zákl. přenesená",J459,0)</f>
        <v>0</v>
      </c>
      <c r="BH459" s="90">
        <f>IF(N459="sníž. přenesená",J459,0)</f>
        <v>0</v>
      </c>
      <c r="BI459" s="90">
        <f>IF(N459="nulová",J459,0)</f>
        <v>0</v>
      </c>
      <c r="BJ459" s="14" t="s">
        <v>83</v>
      </c>
      <c r="BK459" s="90">
        <f>ROUND(I459*H459,2)</f>
        <v>0</v>
      </c>
      <c r="BL459" s="14" t="s">
        <v>222</v>
      </c>
      <c r="BM459" s="162" t="s">
        <v>914</v>
      </c>
    </row>
    <row r="460" spans="2:47" s="1" customFormat="1" ht="12">
      <c r="B460" s="30"/>
      <c r="D460" s="163" t="s">
        <v>158</v>
      </c>
      <c r="F460" s="164" t="s">
        <v>913</v>
      </c>
      <c r="I460" s="126"/>
      <c r="L460" s="30"/>
      <c r="M460" s="165"/>
      <c r="T460" s="52"/>
      <c r="AT460" s="14" t="s">
        <v>158</v>
      </c>
      <c r="AU460" s="14" t="s">
        <v>149</v>
      </c>
    </row>
    <row r="461" spans="2:65" s="1" customFormat="1" ht="21.75" customHeight="1">
      <c r="B461" s="30"/>
      <c r="C461" s="151" t="s">
        <v>915</v>
      </c>
      <c r="D461" s="151" t="s">
        <v>152</v>
      </c>
      <c r="E461" s="152" t="s">
        <v>916</v>
      </c>
      <c r="F461" s="153" t="s">
        <v>917</v>
      </c>
      <c r="G461" s="154" t="s">
        <v>170</v>
      </c>
      <c r="H461" s="155">
        <v>2</v>
      </c>
      <c r="I461" s="156"/>
      <c r="J461" s="157">
        <f>ROUND(I461*H461,2)</f>
        <v>0</v>
      </c>
      <c r="K461" s="158"/>
      <c r="L461" s="30"/>
      <c r="M461" s="159" t="s">
        <v>1</v>
      </c>
      <c r="N461" s="124" t="s">
        <v>40</v>
      </c>
      <c r="P461" s="160">
        <f>O461*H461</f>
        <v>0</v>
      </c>
      <c r="Q461" s="160">
        <v>0</v>
      </c>
      <c r="R461" s="160">
        <f>Q461*H461</f>
        <v>0</v>
      </c>
      <c r="S461" s="160">
        <v>0</v>
      </c>
      <c r="T461" s="161">
        <f>S461*H461</f>
        <v>0</v>
      </c>
      <c r="AR461" s="162" t="s">
        <v>222</v>
      </c>
      <c r="AT461" s="162" t="s">
        <v>152</v>
      </c>
      <c r="AU461" s="162" t="s">
        <v>149</v>
      </c>
      <c r="AY461" s="14" t="s">
        <v>148</v>
      </c>
      <c r="BE461" s="90">
        <f>IF(N461="základní",J461,0)</f>
        <v>0</v>
      </c>
      <c r="BF461" s="90">
        <f>IF(N461="snížená",J461,0)</f>
        <v>0</v>
      </c>
      <c r="BG461" s="90">
        <f>IF(N461="zákl. přenesená",J461,0)</f>
        <v>0</v>
      </c>
      <c r="BH461" s="90">
        <f>IF(N461="sníž. přenesená",J461,0)</f>
        <v>0</v>
      </c>
      <c r="BI461" s="90">
        <f>IF(N461="nulová",J461,0)</f>
        <v>0</v>
      </c>
      <c r="BJ461" s="14" t="s">
        <v>83</v>
      </c>
      <c r="BK461" s="90">
        <f>ROUND(I461*H461,2)</f>
        <v>0</v>
      </c>
      <c r="BL461" s="14" t="s">
        <v>222</v>
      </c>
      <c r="BM461" s="162" t="s">
        <v>918</v>
      </c>
    </row>
    <row r="462" spans="2:47" s="1" customFormat="1" ht="19.5">
      <c r="B462" s="30"/>
      <c r="D462" s="163" t="s">
        <v>158</v>
      </c>
      <c r="F462" s="164" t="s">
        <v>919</v>
      </c>
      <c r="I462" s="126"/>
      <c r="L462" s="30"/>
      <c r="M462" s="165"/>
      <c r="T462" s="52"/>
      <c r="AT462" s="14" t="s">
        <v>158</v>
      </c>
      <c r="AU462" s="14" t="s">
        <v>149</v>
      </c>
    </row>
    <row r="463" spans="2:65" s="1" customFormat="1" ht="21.75" customHeight="1">
      <c r="B463" s="30"/>
      <c r="C463" s="151" t="s">
        <v>920</v>
      </c>
      <c r="D463" s="151" t="s">
        <v>152</v>
      </c>
      <c r="E463" s="152" t="s">
        <v>921</v>
      </c>
      <c r="F463" s="153" t="s">
        <v>922</v>
      </c>
      <c r="G463" s="154" t="s">
        <v>170</v>
      </c>
      <c r="H463" s="155">
        <v>15</v>
      </c>
      <c r="I463" s="156"/>
      <c r="J463" s="157">
        <f>ROUND(I463*H463,2)</f>
        <v>0</v>
      </c>
      <c r="K463" s="158"/>
      <c r="L463" s="30"/>
      <c r="M463" s="159" t="s">
        <v>1</v>
      </c>
      <c r="N463" s="124" t="s">
        <v>40</v>
      </c>
      <c r="P463" s="160">
        <f>O463*H463</f>
        <v>0</v>
      </c>
      <c r="Q463" s="160">
        <v>0</v>
      </c>
      <c r="R463" s="160">
        <f>Q463*H463</f>
        <v>0</v>
      </c>
      <c r="S463" s="160">
        <v>0</v>
      </c>
      <c r="T463" s="161">
        <f>S463*H463</f>
        <v>0</v>
      </c>
      <c r="AR463" s="162" t="s">
        <v>222</v>
      </c>
      <c r="AT463" s="162" t="s">
        <v>152</v>
      </c>
      <c r="AU463" s="162" t="s">
        <v>149</v>
      </c>
      <c r="AY463" s="14" t="s">
        <v>148</v>
      </c>
      <c r="BE463" s="90">
        <f>IF(N463="základní",J463,0)</f>
        <v>0</v>
      </c>
      <c r="BF463" s="90">
        <f>IF(N463="snížená",J463,0)</f>
        <v>0</v>
      </c>
      <c r="BG463" s="90">
        <f>IF(N463="zákl. přenesená",J463,0)</f>
        <v>0</v>
      </c>
      <c r="BH463" s="90">
        <f>IF(N463="sníž. přenesená",J463,0)</f>
        <v>0</v>
      </c>
      <c r="BI463" s="90">
        <f>IF(N463="nulová",J463,0)</f>
        <v>0</v>
      </c>
      <c r="BJ463" s="14" t="s">
        <v>83</v>
      </c>
      <c r="BK463" s="90">
        <f>ROUND(I463*H463,2)</f>
        <v>0</v>
      </c>
      <c r="BL463" s="14" t="s">
        <v>222</v>
      </c>
      <c r="BM463" s="162" t="s">
        <v>923</v>
      </c>
    </row>
    <row r="464" spans="2:47" s="1" customFormat="1" ht="12">
      <c r="B464" s="30"/>
      <c r="D464" s="163" t="s">
        <v>158</v>
      </c>
      <c r="F464" s="164" t="s">
        <v>924</v>
      </c>
      <c r="I464" s="126"/>
      <c r="L464" s="30"/>
      <c r="M464" s="165"/>
      <c r="T464" s="52"/>
      <c r="AT464" s="14" t="s">
        <v>158</v>
      </c>
      <c r="AU464" s="14" t="s">
        <v>149</v>
      </c>
    </row>
    <row r="465" spans="2:65" s="1" customFormat="1" ht="16.5" customHeight="1">
      <c r="B465" s="30"/>
      <c r="C465" s="173" t="s">
        <v>925</v>
      </c>
      <c r="D465" s="173" t="s">
        <v>226</v>
      </c>
      <c r="E465" s="174" t="s">
        <v>926</v>
      </c>
      <c r="F465" s="175" t="s">
        <v>927</v>
      </c>
      <c r="G465" s="176" t="s">
        <v>170</v>
      </c>
      <c r="H465" s="177">
        <v>15</v>
      </c>
      <c r="I465" s="178"/>
      <c r="J465" s="179">
        <f>ROUND(I465*H465,2)</f>
        <v>0</v>
      </c>
      <c r="K465" s="180"/>
      <c r="L465" s="181"/>
      <c r="M465" s="182" t="s">
        <v>1</v>
      </c>
      <c r="N465" s="183" t="s">
        <v>40</v>
      </c>
      <c r="P465" s="160">
        <f>O465*H465</f>
        <v>0</v>
      </c>
      <c r="Q465" s="160">
        <v>9E-05</v>
      </c>
      <c r="R465" s="160">
        <f>Q465*H465</f>
        <v>0.00135</v>
      </c>
      <c r="S465" s="160">
        <v>0</v>
      </c>
      <c r="T465" s="161">
        <f>S465*H465</f>
        <v>0</v>
      </c>
      <c r="AR465" s="162" t="s">
        <v>229</v>
      </c>
      <c r="AT465" s="162" t="s">
        <v>226</v>
      </c>
      <c r="AU465" s="162" t="s">
        <v>149</v>
      </c>
      <c r="AY465" s="14" t="s">
        <v>148</v>
      </c>
      <c r="BE465" s="90">
        <f>IF(N465="základní",J465,0)</f>
        <v>0</v>
      </c>
      <c r="BF465" s="90">
        <f>IF(N465="snížená",J465,0)</f>
        <v>0</v>
      </c>
      <c r="BG465" s="90">
        <f>IF(N465="zákl. přenesená",J465,0)</f>
        <v>0</v>
      </c>
      <c r="BH465" s="90">
        <f>IF(N465="sníž. přenesená",J465,0)</f>
        <v>0</v>
      </c>
      <c r="BI465" s="90">
        <f>IF(N465="nulová",J465,0)</f>
        <v>0</v>
      </c>
      <c r="BJ465" s="14" t="s">
        <v>83</v>
      </c>
      <c r="BK465" s="90">
        <f>ROUND(I465*H465,2)</f>
        <v>0</v>
      </c>
      <c r="BL465" s="14" t="s">
        <v>222</v>
      </c>
      <c r="BM465" s="162" t="s">
        <v>928</v>
      </c>
    </row>
    <row r="466" spans="2:47" s="1" customFormat="1" ht="12">
      <c r="B466" s="30"/>
      <c r="D466" s="163" t="s">
        <v>158</v>
      </c>
      <c r="F466" s="164" t="s">
        <v>927</v>
      </c>
      <c r="I466" s="126"/>
      <c r="L466" s="30"/>
      <c r="M466" s="165"/>
      <c r="T466" s="52"/>
      <c r="AT466" s="14" t="s">
        <v>158</v>
      </c>
      <c r="AU466" s="14" t="s">
        <v>149</v>
      </c>
    </row>
    <row r="467" spans="2:63" s="11" customFormat="1" ht="22.9" customHeight="1">
      <c r="B467" s="139"/>
      <c r="D467" s="140" t="s">
        <v>74</v>
      </c>
      <c r="E467" s="149" t="s">
        <v>929</v>
      </c>
      <c r="F467" s="149" t="s">
        <v>930</v>
      </c>
      <c r="I467" s="142"/>
      <c r="J467" s="150">
        <f>BK467</f>
        <v>0</v>
      </c>
      <c r="L467" s="139"/>
      <c r="M467" s="144"/>
      <c r="P467" s="145">
        <f>SUM(P468:P471)</f>
        <v>0</v>
      </c>
      <c r="R467" s="145">
        <f>SUM(R468:R471)</f>
        <v>0</v>
      </c>
      <c r="T467" s="146">
        <f>SUM(T468:T471)</f>
        <v>0</v>
      </c>
      <c r="AR467" s="140" t="s">
        <v>85</v>
      </c>
      <c r="AT467" s="147" t="s">
        <v>74</v>
      </c>
      <c r="AU467" s="147" t="s">
        <v>83</v>
      </c>
      <c r="AY467" s="140" t="s">
        <v>148</v>
      </c>
      <c r="BK467" s="148">
        <f>SUM(BK468:BK471)</f>
        <v>0</v>
      </c>
    </row>
    <row r="468" spans="2:65" s="1" customFormat="1" ht="37.9" customHeight="1">
      <c r="B468" s="30"/>
      <c r="C468" s="151" t="s">
        <v>931</v>
      </c>
      <c r="D468" s="151" t="s">
        <v>152</v>
      </c>
      <c r="E468" s="152" t="s">
        <v>932</v>
      </c>
      <c r="F468" s="153" t="s">
        <v>933</v>
      </c>
      <c r="G468" s="154" t="s">
        <v>934</v>
      </c>
      <c r="H468" s="155">
        <v>2</v>
      </c>
      <c r="I468" s="156"/>
      <c r="J468" s="157">
        <f>ROUND(I468*H468,2)</f>
        <v>0</v>
      </c>
      <c r="K468" s="158"/>
      <c r="L468" s="30"/>
      <c r="M468" s="159" t="s">
        <v>1</v>
      </c>
      <c r="N468" s="124" t="s">
        <v>40</v>
      </c>
      <c r="P468" s="160">
        <f>O468*H468</f>
        <v>0</v>
      </c>
      <c r="Q468" s="160">
        <v>0</v>
      </c>
      <c r="R468" s="160">
        <f>Q468*H468</f>
        <v>0</v>
      </c>
      <c r="S468" s="160">
        <v>0</v>
      </c>
      <c r="T468" s="161">
        <f>S468*H468</f>
        <v>0</v>
      </c>
      <c r="AR468" s="162" t="s">
        <v>222</v>
      </c>
      <c r="AT468" s="162" t="s">
        <v>152</v>
      </c>
      <c r="AU468" s="162" t="s">
        <v>85</v>
      </c>
      <c r="AY468" s="14" t="s">
        <v>148</v>
      </c>
      <c r="BE468" s="90">
        <f>IF(N468="základní",J468,0)</f>
        <v>0</v>
      </c>
      <c r="BF468" s="90">
        <f>IF(N468="snížená",J468,0)</f>
        <v>0</v>
      </c>
      <c r="BG468" s="90">
        <f>IF(N468="zákl. přenesená",J468,0)</f>
        <v>0</v>
      </c>
      <c r="BH468" s="90">
        <f>IF(N468="sníž. přenesená",J468,0)</f>
        <v>0</v>
      </c>
      <c r="BI468" s="90">
        <f>IF(N468="nulová",J468,0)</f>
        <v>0</v>
      </c>
      <c r="BJ468" s="14" t="s">
        <v>83</v>
      </c>
      <c r="BK468" s="90">
        <f>ROUND(I468*H468,2)</f>
        <v>0</v>
      </c>
      <c r="BL468" s="14" t="s">
        <v>222</v>
      </c>
      <c r="BM468" s="162" t="s">
        <v>935</v>
      </c>
    </row>
    <row r="469" spans="2:47" s="1" customFormat="1" ht="19.5">
      <c r="B469" s="30"/>
      <c r="D469" s="163" t="s">
        <v>158</v>
      </c>
      <c r="F469" s="164" t="s">
        <v>933</v>
      </c>
      <c r="I469" s="126"/>
      <c r="L469" s="30"/>
      <c r="M469" s="165"/>
      <c r="T469" s="52"/>
      <c r="AT469" s="14" t="s">
        <v>158</v>
      </c>
      <c r="AU469" s="14" t="s">
        <v>85</v>
      </c>
    </row>
    <row r="470" spans="2:65" s="1" customFormat="1" ht="33" customHeight="1">
      <c r="B470" s="30"/>
      <c r="C470" s="151" t="s">
        <v>936</v>
      </c>
      <c r="D470" s="151" t="s">
        <v>152</v>
      </c>
      <c r="E470" s="152" t="s">
        <v>373</v>
      </c>
      <c r="F470" s="153" t="s">
        <v>374</v>
      </c>
      <c r="G470" s="154" t="s">
        <v>170</v>
      </c>
      <c r="H470" s="155">
        <v>2</v>
      </c>
      <c r="I470" s="156"/>
      <c r="J470" s="157">
        <f>ROUND(I470*H470,2)</f>
        <v>0</v>
      </c>
      <c r="K470" s="158"/>
      <c r="L470" s="30"/>
      <c r="M470" s="159" t="s">
        <v>1</v>
      </c>
      <c r="N470" s="124" t="s">
        <v>40</v>
      </c>
      <c r="P470" s="160">
        <f>O470*H470</f>
        <v>0</v>
      </c>
      <c r="Q470" s="160">
        <v>0</v>
      </c>
      <c r="R470" s="160">
        <f>Q470*H470</f>
        <v>0</v>
      </c>
      <c r="S470" s="160">
        <v>0</v>
      </c>
      <c r="T470" s="161">
        <f>S470*H470</f>
        <v>0</v>
      </c>
      <c r="AR470" s="162" t="s">
        <v>222</v>
      </c>
      <c r="AT470" s="162" t="s">
        <v>152</v>
      </c>
      <c r="AU470" s="162" t="s">
        <v>85</v>
      </c>
      <c r="AY470" s="14" t="s">
        <v>148</v>
      </c>
      <c r="BE470" s="90">
        <f>IF(N470="základní",J470,0)</f>
        <v>0</v>
      </c>
      <c r="BF470" s="90">
        <f>IF(N470="snížená",J470,0)</f>
        <v>0</v>
      </c>
      <c r="BG470" s="90">
        <f>IF(N470="zákl. přenesená",J470,0)</f>
        <v>0</v>
      </c>
      <c r="BH470" s="90">
        <f>IF(N470="sníž. přenesená",J470,0)</f>
        <v>0</v>
      </c>
      <c r="BI470" s="90">
        <f>IF(N470="nulová",J470,0)</f>
        <v>0</v>
      </c>
      <c r="BJ470" s="14" t="s">
        <v>83</v>
      </c>
      <c r="BK470" s="90">
        <f>ROUND(I470*H470,2)</f>
        <v>0</v>
      </c>
      <c r="BL470" s="14" t="s">
        <v>222</v>
      </c>
      <c r="BM470" s="162" t="s">
        <v>937</v>
      </c>
    </row>
    <row r="471" spans="2:47" s="1" customFormat="1" ht="29.25">
      <c r="B471" s="30"/>
      <c r="D471" s="163" t="s">
        <v>158</v>
      </c>
      <c r="F471" s="164" t="s">
        <v>376</v>
      </c>
      <c r="I471" s="126"/>
      <c r="L471" s="30"/>
      <c r="M471" s="165"/>
      <c r="T471" s="52"/>
      <c r="AT471" s="14" t="s">
        <v>158</v>
      </c>
      <c r="AU471" s="14" t="s">
        <v>85</v>
      </c>
    </row>
    <row r="472" spans="2:63" s="11" customFormat="1" ht="22.9" customHeight="1">
      <c r="B472" s="139"/>
      <c r="D472" s="140" t="s">
        <v>74</v>
      </c>
      <c r="E472" s="149" t="s">
        <v>938</v>
      </c>
      <c r="F472" s="149" t="s">
        <v>939</v>
      </c>
      <c r="I472" s="142"/>
      <c r="J472" s="150">
        <f>BK472</f>
        <v>0</v>
      </c>
      <c r="L472" s="139"/>
      <c r="M472" s="144"/>
      <c r="P472" s="145">
        <f>SUM(P473:P478)</f>
        <v>0</v>
      </c>
      <c r="R472" s="145">
        <f>SUM(R473:R478)</f>
        <v>0</v>
      </c>
      <c r="T472" s="146">
        <f>SUM(T473:T478)</f>
        <v>0</v>
      </c>
      <c r="AR472" s="140" t="s">
        <v>85</v>
      </c>
      <c r="AT472" s="147" t="s">
        <v>74</v>
      </c>
      <c r="AU472" s="147" t="s">
        <v>83</v>
      </c>
      <c r="AY472" s="140" t="s">
        <v>148</v>
      </c>
      <c r="BK472" s="148">
        <f>SUM(BK473:BK478)</f>
        <v>0</v>
      </c>
    </row>
    <row r="473" spans="2:65" s="1" customFormat="1" ht="44.25" customHeight="1">
      <c r="B473" s="30"/>
      <c r="C473" s="151" t="s">
        <v>940</v>
      </c>
      <c r="D473" s="151" t="s">
        <v>152</v>
      </c>
      <c r="E473" s="152" t="s">
        <v>941</v>
      </c>
      <c r="F473" s="153" t="s">
        <v>942</v>
      </c>
      <c r="G473" s="154" t="s">
        <v>499</v>
      </c>
      <c r="H473" s="155">
        <v>1</v>
      </c>
      <c r="I473" s="156"/>
      <c r="J473" s="157">
        <f>ROUND(I473*H473,2)</f>
        <v>0</v>
      </c>
      <c r="K473" s="158"/>
      <c r="L473" s="30"/>
      <c r="M473" s="159" t="s">
        <v>1</v>
      </c>
      <c r="N473" s="124" t="s">
        <v>40</v>
      </c>
      <c r="P473" s="160">
        <f>O473*H473</f>
        <v>0</v>
      </c>
      <c r="Q473" s="160">
        <v>0</v>
      </c>
      <c r="R473" s="160">
        <f>Q473*H473</f>
        <v>0</v>
      </c>
      <c r="S473" s="160">
        <v>0</v>
      </c>
      <c r="T473" s="161">
        <f>S473*H473</f>
        <v>0</v>
      </c>
      <c r="AR473" s="162" t="s">
        <v>222</v>
      </c>
      <c r="AT473" s="162" t="s">
        <v>152</v>
      </c>
      <c r="AU473" s="162" t="s">
        <v>85</v>
      </c>
      <c r="AY473" s="14" t="s">
        <v>148</v>
      </c>
      <c r="BE473" s="90">
        <f>IF(N473="základní",J473,0)</f>
        <v>0</v>
      </c>
      <c r="BF473" s="90">
        <f>IF(N473="snížená",J473,0)</f>
        <v>0</v>
      </c>
      <c r="BG473" s="90">
        <f>IF(N473="zákl. přenesená",J473,0)</f>
        <v>0</v>
      </c>
      <c r="BH473" s="90">
        <f>IF(N473="sníž. přenesená",J473,0)</f>
        <v>0</v>
      </c>
      <c r="BI473" s="90">
        <f>IF(N473="nulová",J473,0)</f>
        <v>0</v>
      </c>
      <c r="BJ473" s="14" t="s">
        <v>83</v>
      </c>
      <c r="BK473" s="90">
        <f>ROUND(I473*H473,2)</f>
        <v>0</v>
      </c>
      <c r="BL473" s="14" t="s">
        <v>222</v>
      </c>
      <c r="BM473" s="162" t="s">
        <v>943</v>
      </c>
    </row>
    <row r="474" spans="2:47" s="1" customFormat="1" ht="29.25">
      <c r="B474" s="30"/>
      <c r="D474" s="163" t="s">
        <v>158</v>
      </c>
      <c r="F474" s="164" t="s">
        <v>942</v>
      </c>
      <c r="I474" s="126"/>
      <c r="L474" s="30"/>
      <c r="M474" s="165"/>
      <c r="T474" s="52"/>
      <c r="AT474" s="14" t="s">
        <v>158</v>
      </c>
      <c r="AU474" s="14" t="s">
        <v>85</v>
      </c>
    </row>
    <row r="475" spans="2:65" s="1" customFormat="1" ht="44.25" customHeight="1">
      <c r="B475" s="30"/>
      <c r="C475" s="151" t="s">
        <v>944</v>
      </c>
      <c r="D475" s="151" t="s">
        <v>152</v>
      </c>
      <c r="E475" s="152" t="s">
        <v>945</v>
      </c>
      <c r="F475" s="153" t="s">
        <v>946</v>
      </c>
      <c r="G475" s="154" t="s">
        <v>499</v>
      </c>
      <c r="H475" s="155">
        <v>1</v>
      </c>
      <c r="I475" s="156"/>
      <c r="J475" s="157">
        <f>ROUND(I475*H475,2)</f>
        <v>0</v>
      </c>
      <c r="K475" s="158"/>
      <c r="L475" s="30"/>
      <c r="M475" s="159" t="s">
        <v>1</v>
      </c>
      <c r="N475" s="124" t="s">
        <v>40</v>
      </c>
      <c r="P475" s="160">
        <f>O475*H475</f>
        <v>0</v>
      </c>
      <c r="Q475" s="160">
        <v>0</v>
      </c>
      <c r="R475" s="160">
        <f>Q475*H475</f>
        <v>0</v>
      </c>
      <c r="S475" s="160">
        <v>0</v>
      </c>
      <c r="T475" s="161">
        <f>S475*H475</f>
        <v>0</v>
      </c>
      <c r="AR475" s="162" t="s">
        <v>222</v>
      </c>
      <c r="AT475" s="162" t="s">
        <v>152</v>
      </c>
      <c r="AU475" s="162" t="s">
        <v>85</v>
      </c>
      <c r="AY475" s="14" t="s">
        <v>148</v>
      </c>
      <c r="BE475" s="90">
        <f>IF(N475="základní",J475,0)</f>
        <v>0</v>
      </c>
      <c r="BF475" s="90">
        <f>IF(N475="snížená",J475,0)</f>
        <v>0</v>
      </c>
      <c r="BG475" s="90">
        <f>IF(N475="zákl. přenesená",J475,0)</f>
        <v>0</v>
      </c>
      <c r="BH475" s="90">
        <f>IF(N475="sníž. přenesená",J475,0)</f>
        <v>0</v>
      </c>
      <c r="BI475" s="90">
        <f>IF(N475="nulová",J475,0)</f>
        <v>0</v>
      </c>
      <c r="BJ475" s="14" t="s">
        <v>83</v>
      </c>
      <c r="BK475" s="90">
        <f>ROUND(I475*H475,2)</f>
        <v>0</v>
      </c>
      <c r="BL475" s="14" t="s">
        <v>222</v>
      </c>
      <c r="BM475" s="162" t="s">
        <v>947</v>
      </c>
    </row>
    <row r="476" spans="2:47" s="1" customFormat="1" ht="29.25">
      <c r="B476" s="30"/>
      <c r="D476" s="163" t="s">
        <v>158</v>
      </c>
      <c r="F476" s="164" t="s">
        <v>946</v>
      </c>
      <c r="I476" s="126"/>
      <c r="L476" s="30"/>
      <c r="M476" s="165"/>
      <c r="T476" s="52"/>
      <c r="AT476" s="14" t="s">
        <v>158</v>
      </c>
      <c r="AU476" s="14" t="s">
        <v>85</v>
      </c>
    </row>
    <row r="477" spans="2:65" s="1" customFormat="1" ht="33" customHeight="1">
      <c r="B477" s="30"/>
      <c r="C477" s="151" t="s">
        <v>948</v>
      </c>
      <c r="D477" s="151" t="s">
        <v>152</v>
      </c>
      <c r="E477" s="152" t="s">
        <v>949</v>
      </c>
      <c r="F477" s="153" t="s">
        <v>950</v>
      </c>
      <c r="G477" s="154" t="s">
        <v>499</v>
      </c>
      <c r="H477" s="155">
        <v>1</v>
      </c>
      <c r="I477" s="156"/>
      <c r="J477" s="157">
        <f>ROUND(I477*H477,2)</f>
        <v>0</v>
      </c>
      <c r="K477" s="158"/>
      <c r="L477" s="30"/>
      <c r="M477" s="159" t="s">
        <v>1</v>
      </c>
      <c r="N477" s="124" t="s">
        <v>40</v>
      </c>
      <c r="P477" s="160">
        <f>O477*H477</f>
        <v>0</v>
      </c>
      <c r="Q477" s="160">
        <v>0</v>
      </c>
      <c r="R477" s="160">
        <f>Q477*H477</f>
        <v>0</v>
      </c>
      <c r="S477" s="160">
        <v>0</v>
      </c>
      <c r="T477" s="161">
        <f>S477*H477</f>
        <v>0</v>
      </c>
      <c r="AR477" s="162" t="s">
        <v>222</v>
      </c>
      <c r="AT477" s="162" t="s">
        <v>152</v>
      </c>
      <c r="AU477" s="162" t="s">
        <v>85</v>
      </c>
      <c r="AY477" s="14" t="s">
        <v>148</v>
      </c>
      <c r="BE477" s="90">
        <f>IF(N477="základní",J477,0)</f>
        <v>0</v>
      </c>
      <c r="BF477" s="90">
        <f>IF(N477="snížená",J477,0)</f>
        <v>0</v>
      </c>
      <c r="BG477" s="90">
        <f>IF(N477="zákl. přenesená",J477,0)</f>
        <v>0</v>
      </c>
      <c r="BH477" s="90">
        <f>IF(N477="sníž. přenesená",J477,0)</f>
        <v>0</v>
      </c>
      <c r="BI477" s="90">
        <f>IF(N477="nulová",J477,0)</f>
        <v>0</v>
      </c>
      <c r="BJ477" s="14" t="s">
        <v>83</v>
      </c>
      <c r="BK477" s="90">
        <f>ROUND(I477*H477,2)</f>
        <v>0</v>
      </c>
      <c r="BL477" s="14" t="s">
        <v>222</v>
      </c>
      <c r="BM477" s="162" t="s">
        <v>951</v>
      </c>
    </row>
    <row r="478" spans="2:47" s="1" customFormat="1" ht="29.25">
      <c r="B478" s="30"/>
      <c r="D478" s="163" t="s">
        <v>158</v>
      </c>
      <c r="F478" s="164" t="s">
        <v>952</v>
      </c>
      <c r="I478" s="126"/>
      <c r="L478" s="30"/>
      <c r="M478" s="184"/>
      <c r="N478" s="185"/>
      <c r="O478" s="185"/>
      <c r="P478" s="185"/>
      <c r="Q478" s="185"/>
      <c r="R478" s="185"/>
      <c r="S478" s="185"/>
      <c r="T478" s="186"/>
      <c r="AT478" s="14" t="s">
        <v>158</v>
      </c>
      <c r="AU478" s="14" t="s">
        <v>85</v>
      </c>
    </row>
    <row r="479" spans="2:12" s="1" customFormat="1" ht="6.95" customHeight="1">
      <c r="B479" s="41"/>
      <c r="C479" s="42"/>
      <c r="D479" s="42"/>
      <c r="E479" s="42"/>
      <c r="F479" s="42"/>
      <c r="G479" s="42"/>
      <c r="H479" s="42"/>
      <c r="I479" s="42"/>
      <c r="J479" s="42"/>
      <c r="K479" s="42"/>
      <c r="L479" s="30"/>
    </row>
  </sheetData>
  <sheetProtection formatColumns="0" formatRows="0" autoFilter="0"/>
  <autoFilter ref="C139:K478"/>
  <mergeCells count="14">
    <mergeCell ref="D118:F118"/>
    <mergeCell ref="E130:H130"/>
    <mergeCell ref="E132:H132"/>
    <mergeCell ref="L2:V2"/>
    <mergeCell ref="E87:H87"/>
    <mergeCell ref="D114:F114"/>
    <mergeCell ref="D115:F115"/>
    <mergeCell ref="D116:F116"/>
    <mergeCell ref="D117:F11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546"/>
  <sheetViews>
    <sheetView showGridLines="0" workbookViewId="0" topLeftCell="A516">
      <selection activeCell="F544" sqref="F54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>
      <c r="B4" s="17"/>
      <c r="D4" s="18" t="s">
        <v>101</v>
      </c>
      <c r="L4" s="17"/>
      <c r="M4" s="97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31" t="str">
        <f>'Rekapitulace stavby'!K6</f>
        <v>ZŠ TGM Ivančice - elektro</v>
      </c>
      <c r="F7" s="232"/>
      <c r="G7" s="232"/>
      <c r="H7" s="232"/>
      <c r="L7" s="17"/>
    </row>
    <row r="8" spans="2:12" s="1" customFormat="1" ht="12" customHeight="1">
      <c r="B8" s="30"/>
      <c r="D8" s="24" t="s">
        <v>102</v>
      </c>
      <c r="L8" s="30"/>
    </row>
    <row r="9" spans="2:12" s="1" customFormat="1" ht="16.5" customHeight="1">
      <c r="B9" s="30"/>
      <c r="E9" s="222" t="s">
        <v>1024</v>
      </c>
      <c r="F9" s="233"/>
      <c r="G9" s="233"/>
      <c r="H9" s="233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4" t="s">
        <v>18</v>
      </c>
      <c r="F11" s="22" t="s">
        <v>1</v>
      </c>
      <c r="I11" s="24" t="s">
        <v>19</v>
      </c>
      <c r="J11" s="22" t="s">
        <v>1</v>
      </c>
      <c r="L11" s="30"/>
    </row>
    <row r="12" spans="2:12" s="1" customFormat="1" ht="12" customHeight="1">
      <c r="B12" s="30"/>
      <c r="D12" s="24" t="s">
        <v>20</v>
      </c>
      <c r="F12" s="22" t="s">
        <v>21</v>
      </c>
      <c r="I12" s="24" t="s">
        <v>22</v>
      </c>
      <c r="J12" s="49" t="str">
        <f>'Rekapitulace stavby'!AN8</f>
        <v>31. 10. 2023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4" t="s">
        <v>24</v>
      </c>
      <c r="I14" s="24" t="s">
        <v>25</v>
      </c>
      <c r="J14" s="22" t="str">
        <f>IF('Rekapitulace stavby'!AN10="","",'Rekapitulace stavby'!AN10)</f>
        <v/>
      </c>
      <c r="L14" s="30"/>
    </row>
    <row r="15" spans="2:12" s="1" customFormat="1" ht="18" customHeight="1">
      <c r="B15" s="30"/>
      <c r="E15" s="22" t="str">
        <f>IF('Rekapitulace stavby'!E11="","",'Rekapitulace stavby'!E11)</f>
        <v xml:space="preserve"> </v>
      </c>
      <c r="I15" s="24" t="s">
        <v>26</v>
      </c>
      <c r="J15" s="22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4" t="s">
        <v>27</v>
      </c>
      <c r="I17" s="24" t="s">
        <v>25</v>
      </c>
      <c r="J17" s="25" t="str">
        <f>'Rekapitulace stavby'!AN13</f>
        <v>Vyplň údaj</v>
      </c>
      <c r="L17" s="30"/>
    </row>
    <row r="18" spans="2:12" s="1" customFormat="1" ht="18" customHeight="1">
      <c r="B18" s="30"/>
      <c r="E18" s="234" t="str">
        <f>'Rekapitulace stavby'!E14</f>
        <v>Vyplň údaj</v>
      </c>
      <c r="F18" s="200"/>
      <c r="G18" s="200"/>
      <c r="H18" s="200"/>
      <c r="I18" s="24" t="s">
        <v>26</v>
      </c>
      <c r="J18" s="25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4" t="s">
        <v>29</v>
      </c>
      <c r="I20" s="24" t="s">
        <v>25</v>
      </c>
      <c r="J20" s="22" t="str">
        <f>IF('Rekapitulace stavby'!AN16="","",'Rekapitulace stavby'!AN16)</f>
        <v/>
      </c>
      <c r="L20" s="30"/>
    </row>
    <row r="21" spans="2:12" s="1" customFormat="1" ht="18" customHeight="1">
      <c r="B21" s="30"/>
      <c r="E21" s="22" t="str">
        <f>IF('Rekapitulace stavby'!E17="","",'Rekapitulace stavby'!E17)</f>
        <v xml:space="preserve"> </v>
      </c>
      <c r="I21" s="24" t="s">
        <v>26</v>
      </c>
      <c r="J21" s="22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4" t="s">
        <v>31</v>
      </c>
      <c r="I23" s="24" t="s">
        <v>25</v>
      </c>
      <c r="J23" s="22" t="str">
        <f>IF('Rekapitulace stavby'!AN19="","",'Rekapitulace stavby'!AN19)</f>
        <v/>
      </c>
      <c r="L23" s="30"/>
    </row>
    <row r="24" spans="2:12" s="1" customFormat="1" ht="18" customHeight="1">
      <c r="B24" s="30"/>
      <c r="E24" s="22" t="str">
        <f>IF('Rekapitulace stavby'!E20="","",'Rekapitulace stavby'!E20)</f>
        <v xml:space="preserve"> </v>
      </c>
      <c r="I24" s="24" t="s">
        <v>26</v>
      </c>
      <c r="J24" s="22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4" t="s">
        <v>32</v>
      </c>
      <c r="L26" s="30"/>
    </row>
    <row r="27" spans="2:12" s="7" customFormat="1" ht="16.5" customHeight="1">
      <c r="B27" s="98"/>
      <c r="E27" s="204" t="s">
        <v>1</v>
      </c>
      <c r="F27" s="204"/>
      <c r="G27" s="204"/>
      <c r="H27" s="204"/>
      <c r="L27" s="98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0"/>
      <c r="E29" s="50"/>
      <c r="F29" s="50"/>
      <c r="G29" s="50"/>
      <c r="H29" s="50"/>
      <c r="I29" s="50"/>
      <c r="J29" s="50"/>
      <c r="K29" s="50"/>
      <c r="L29" s="30"/>
    </row>
    <row r="30" spans="2:12" s="1" customFormat="1" ht="14.45" customHeight="1">
      <c r="B30" s="30"/>
      <c r="D30" s="22" t="s">
        <v>104</v>
      </c>
      <c r="J30" s="99">
        <f>J96</f>
        <v>0</v>
      </c>
      <c r="L30" s="30"/>
    </row>
    <row r="31" spans="2:12" s="1" customFormat="1" ht="14.45" customHeight="1">
      <c r="B31" s="30"/>
      <c r="D31" s="29" t="s">
        <v>95</v>
      </c>
      <c r="J31" s="99">
        <f>J114</f>
        <v>0</v>
      </c>
      <c r="L31" s="30"/>
    </row>
    <row r="32" spans="2:12" s="1" customFormat="1" ht="25.35" customHeight="1">
      <c r="B32" s="30"/>
      <c r="D32" s="100" t="s">
        <v>35</v>
      </c>
      <c r="J32" s="62">
        <f>ROUND(J30+J31,2)</f>
        <v>0</v>
      </c>
      <c r="L32" s="30"/>
    </row>
    <row r="33" spans="2:12" s="1" customFormat="1" ht="6.95" customHeight="1">
      <c r="B33" s="30"/>
      <c r="D33" s="50"/>
      <c r="E33" s="50"/>
      <c r="F33" s="50"/>
      <c r="G33" s="50"/>
      <c r="H33" s="50"/>
      <c r="I33" s="50"/>
      <c r="J33" s="50"/>
      <c r="K33" s="50"/>
      <c r="L33" s="30"/>
    </row>
    <row r="34" spans="2:12" s="1" customFormat="1" ht="14.45" customHeight="1">
      <c r="B34" s="30"/>
      <c r="F34" s="101" t="s">
        <v>37</v>
      </c>
      <c r="I34" s="101" t="s">
        <v>36</v>
      </c>
      <c r="J34" s="101" t="s">
        <v>38</v>
      </c>
      <c r="L34" s="30"/>
    </row>
    <row r="35" spans="2:12" s="1" customFormat="1" ht="14.45" customHeight="1">
      <c r="B35" s="30"/>
      <c r="D35" s="102" t="s">
        <v>39</v>
      </c>
      <c r="E35" s="24" t="s">
        <v>40</v>
      </c>
      <c r="F35" s="103">
        <f>ROUND((SUM(BE114:BE121)+SUM(BE141:BE545)),2)</f>
        <v>0</v>
      </c>
      <c r="I35" s="104">
        <v>0.21</v>
      </c>
      <c r="J35" s="103">
        <f>ROUND(((SUM(BE114:BE121)+SUM(BE141:BE545))*I35),2)</f>
        <v>0</v>
      </c>
      <c r="L35" s="30"/>
    </row>
    <row r="36" spans="2:12" s="1" customFormat="1" ht="14.45" customHeight="1">
      <c r="B36" s="30"/>
      <c r="E36" s="24" t="s">
        <v>41</v>
      </c>
      <c r="F36" s="103">
        <f>ROUND((SUM(BF114:BF121)+SUM(BF141:BF545)),2)</f>
        <v>0</v>
      </c>
      <c r="I36" s="104">
        <v>0.15</v>
      </c>
      <c r="J36" s="103">
        <f>ROUND(((SUM(BF114:BF121)+SUM(BF141:BF545))*I36),2)</f>
        <v>0</v>
      </c>
      <c r="L36" s="30"/>
    </row>
    <row r="37" spans="2:12" s="1" customFormat="1" ht="14.45" customHeight="1" hidden="1">
      <c r="B37" s="30"/>
      <c r="E37" s="24" t="s">
        <v>42</v>
      </c>
      <c r="F37" s="103">
        <f>ROUND((SUM(BG114:BG121)+SUM(BG141:BG545)),2)</f>
        <v>0</v>
      </c>
      <c r="I37" s="104">
        <v>0.21</v>
      </c>
      <c r="J37" s="103">
        <f>0</f>
        <v>0</v>
      </c>
      <c r="L37" s="30"/>
    </row>
    <row r="38" spans="2:12" s="1" customFormat="1" ht="14.45" customHeight="1" hidden="1">
      <c r="B38" s="30"/>
      <c r="E38" s="24" t="s">
        <v>43</v>
      </c>
      <c r="F38" s="103">
        <f>ROUND((SUM(BH114:BH121)+SUM(BH141:BH545)),2)</f>
        <v>0</v>
      </c>
      <c r="I38" s="104">
        <v>0.15</v>
      </c>
      <c r="J38" s="103">
        <f>0</f>
        <v>0</v>
      </c>
      <c r="L38" s="30"/>
    </row>
    <row r="39" spans="2:12" s="1" customFormat="1" ht="14.45" customHeight="1" hidden="1">
      <c r="B39" s="30"/>
      <c r="E39" s="24" t="s">
        <v>44</v>
      </c>
      <c r="F39" s="103">
        <f>ROUND((SUM(BI114:BI121)+SUM(BI141:BI545)),2)</f>
        <v>0</v>
      </c>
      <c r="I39" s="104">
        <v>0</v>
      </c>
      <c r="J39" s="103">
        <f>0</f>
        <v>0</v>
      </c>
      <c r="L39" s="30"/>
    </row>
    <row r="40" spans="2:12" s="1" customFormat="1" ht="6.95" customHeight="1">
      <c r="B40" s="30"/>
      <c r="L40" s="30"/>
    </row>
    <row r="41" spans="2:12" s="1" customFormat="1" ht="25.35" customHeight="1">
      <c r="B41" s="30"/>
      <c r="C41" s="95"/>
      <c r="D41" s="105" t="s">
        <v>45</v>
      </c>
      <c r="E41" s="53"/>
      <c r="F41" s="53"/>
      <c r="G41" s="106" t="s">
        <v>46</v>
      </c>
      <c r="H41" s="107" t="s">
        <v>47</v>
      </c>
      <c r="I41" s="53"/>
      <c r="J41" s="108">
        <f>SUM(J32:J39)</f>
        <v>0</v>
      </c>
      <c r="K41" s="109"/>
      <c r="L41" s="30"/>
    </row>
    <row r="42" spans="2:12" s="1" customFormat="1" ht="14.45" customHeight="1">
      <c r="B42" s="30"/>
      <c r="L42" s="30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0"/>
      <c r="D50" s="38" t="s">
        <v>48</v>
      </c>
      <c r="E50" s="39"/>
      <c r="F50" s="39"/>
      <c r="G50" s="38" t="s">
        <v>49</v>
      </c>
      <c r="H50" s="39"/>
      <c r="I50" s="39"/>
      <c r="J50" s="39"/>
      <c r="K50" s="39"/>
      <c r="L50" s="3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30"/>
      <c r="D61" s="40" t="s">
        <v>50</v>
      </c>
      <c r="E61" s="32"/>
      <c r="F61" s="110" t="s">
        <v>51</v>
      </c>
      <c r="G61" s="40" t="s">
        <v>50</v>
      </c>
      <c r="H61" s="32"/>
      <c r="I61" s="32"/>
      <c r="J61" s="111" t="s">
        <v>51</v>
      </c>
      <c r="K61" s="32"/>
      <c r="L61" s="30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30"/>
      <c r="D65" s="38" t="s">
        <v>52</v>
      </c>
      <c r="E65" s="39"/>
      <c r="F65" s="39"/>
      <c r="G65" s="38" t="s">
        <v>53</v>
      </c>
      <c r="H65" s="39"/>
      <c r="I65" s="39"/>
      <c r="J65" s="39"/>
      <c r="K65" s="39"/>
      <c r="L65" s="30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30"/>
      <c r="D76" s="40" t="s">
        <v>50</v>
      </c>
      <c r="E76" s="32"/>
      <c r="F76" s="110" t="s">
        <v>51</v>
      </c>
      <c r="G76" s="40" t="s">
        <v>50</v>
      </c>
      <c r="H76" s="32"/>
      <c r="I76" s="32"/>
      <c r="J76" s="111" t="s">
        <v>51</v>
      </c>
      <c r="K76" s="32"/>
      <c r="L76" s="30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0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0"/>
    </row>
    <row r="82" spans="2:12" s="1" customFormat="1" ht="24.95" customHeight="1">
      <c r="B82" s="30"/>
      <c r="C82" s="18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4" t="s">
        <v>16</v>
      </c>
      <c r="L84" s="30"/>
    </row>
    <row r="85" spans="2:12" s="1" customFormat="1" ht="16.5" customHeight="1">
      <c r="B85" s="30"/>
      <c r="E85" s="231" t="str">
        <f>E7</f>
        <v>ZŠ TGM Ivančice - elektro</v>
      </c>
      <c r="F85" s="232"/>
      <c r="G85" s="232"/>
      <c r="H85" s="232"/>
      <c r="L85" s="30"/>
    </row>
    <row r="86" spans="2:12" s="1" customFormat="1" ht="12" customHeight="1">
      <c r="B86" s="30"/>
      <c r="C86" s="24" t="s">
        <v>102</v>
      </c>
      <c r="L86" s="30"/>
    </row>
    <row r="87" spans="2:12" s="1" customFormat="1" ht="16.5" customHeight="1">
      <c r="B87" s="30"/>
      <c r="E87" s="222" t="str">
        <f>E9</f>
        <v xml:space="preserve">13 - Ivančice ZŠ d.č.306 přírod. 23102601 </v>
      </c>
      <c r="F87" s="233"/>
      <c r="G87" s="233"/>
      <c r="H87" s="23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4" t="s">
        <v>20</v>
      </c>
      <c r="F89" s="22" t="str">
        <f>F12</f>
        <v xml:space="preserve"> </v>
      </c>
      <c r="I89" s="24" t="s">
        <v>22</v>
      </c>
      <c r="J89" s="49" t="str">
        <f>IF(J12="","",J12)</f>
        <v>31. 10. 2023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4" t="s">
        <v>24</v>
      </c>
      <c r="F91" s="22" t="str">
        <f>E15</f>
        <v xml:space="preserve"> </v>
      </c>
      <c r="I91" s="24" t="s">
        <v>29</v>
      </c>
      <c r="J91" s="27" t="str">
        <f>E21</f>
        <v xml:space="preserve"> </v>
      </c>
      <c r="L91" s="30"/>
    </row>
    <row r="92" spans="2:12" s="1" customFormat="1" ht="15.2" customHeight="1">
      <c r="B92" s="30"/>
      <c r="C92" s="24" t="s">
        <v>27</v>
      </c>
      <c r="F92" s="22" t="str">
        <f>IF(E18="","",E18)</f>
        <v>Vyplň údaj</v>
      </c>
      <c r="I92" s="24" t="s">
        <v>31</v>
      </c>
      <c r="J92" s="27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112" t="s">
        <v>106</v>
      </c>
      <c r="D94" s="95"/>
      <c r="E94" s="95"/>
      <c r="F94" s="95"/>
      <c r="G94" s="95"/>
      <c r="H94" s="95"/>
      <c r="I94" s="95"/>
      <c r="J94" s="113" t="s">
        <v>107</v>
      </c>
      <c r="K94" s="95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14" t="s">
        <v>108</v>
      </c>
      <c r="J96" s="62">
        <f>J141</f>
        <v>0</v>
      </c>
      <c r="L96" s="30"/>
      <c r="AU96" s="14" t="s">
        <v>109</v>
      </c>
    </row>
    <row r="97" spans="2:12" s="8" customFormat="1" ht="24.95" customHeight="1">
      <c r="B97" s="115"/>
      <c r="D97" s="116" t="s">
        <v>110</v>
      </c>
      <c r="E97" s="117"/>
      <c r="F97" s="117"/>
      <c r="G97" s="117"/>
      <c r="H97" s="117"/>
      <c r="I97" s="117"/>
      <c r="J97" s="118">
        <f>J142</f>
        <v>0</v>
      </c>
      <c r="L97" s="115"/>
    </row>
    <row r="98" spans="2:12" s="9" customFormat="1" ht="19.9" customHeight="1">
      <c r="B98" s="119"/>
      <c r="D98" s="120" t="s">
        <v>111</v>
      </c>
      <c r="E98" s="121"/>
      <c r="F98" s="121"/>
      <c r="G98" s="121"/>
      <c r="H98" s="121"/>
      <c r="I98" s="121"/>
      <c r="J98" s="122">
        <f>J143</f>
        <v>0</v>
      </c>
      <c r="L98" s="119"/>
    </row>
    <row r="99" spans="2:12" s="9" customFormat="1" ht="19.9" customHeight="1">
      <c r="B99" s="119"/>
      <c r="D99" s="120" t="s">
        <v>112</v>
      </c>
      <c r="E99" s="121"/>
      <c r="F99" s="121"/>
      <c r="G99" s="121"/>
      <c r="H99" s="121"/>
      <c r="I99" s="121"/>
      <c r="J99" s="122">
        <f>J148</f>
        <v>0</v>
      </c>
      <c r="L99" s="119"/>
    </row>
    <row r="100" spans="2:12" s="9" customFormat="1" ht="19.9" customHeight="1">
      <c r="B100" s="119"/>
      <c r="D100" s="120" t="s">
        <v>113</v>
      </c>
      <c r="E100" s="121"/>
      <c r="F100" s="121"/>
      <c r="G100" s="121"/>
      <c r="H100" s="121"/>
      <c r="I100" s="121"/>
      <c r="J100" s="122">
        <f>J167</f>
        <v>0</v>
      </c>
      <c r="L100" s="119"/>
    </row>
    <row r="101" spans="2:12" s="8" customFormat="1" ht="24.95" customHeight="1">
      <c r="B101" s="115"/>
      <c r="D101" s="116" t="s">
        <v>114</v>
      </c>
      <c r="E101" s="117"/>
      <c r="F101" s="117"/>
      <c r="G101" s="117"/>
      <c r="H101" s="117"/>
      <c r="I101" s="117"/>
      <c r="J101" s="118">
        <f>J177</f>
        <v>0</v>
      </c>
      <c r="L101" s="115"/>
    </row>
    <row r="102" spans="2:12" s="9" customFormat="1" ht="19.9" customHeight="1">
      <c r="B102" s="119"/>
      <c r="D102" s="120" t="s">
        <v>115</v>
      </c>
      <c r="E102" s="121"/>
      <c r="F102" s="121"/>
      <c r="G102" s="121"/>
      <c r="H102" s="121"/>
      <c r="I102" s="121"/>
      <c r="J102" s="122">
        <f>J178</f>
        <v>0</v>
      </c>
      <c r="L102" s="119"/>
    </row>
    <row r="103" spans="2:12" s="9" customFormat="1" ht="14.85" customHeight="1">
      <c r="B103" s="119"/>
      <c r="D103" s="120" t="s">
        <v>116</v>
      </c>
      <c r="E103" s="121"/>
      <c r="F103" s="121"/>
      <c r="G103" s="121"/>
      <c r="H103" s="121"/>
      <c r="I103" s="121"/>
      <c r="J103" s="122">
        <f>J179</f>
        <v>0</v>
      </c>
      <c r="L103" s="119"/>
    </row>
    <row r="104" spans="2:12" s="9" customFormat="1" ht="14.85" customHeight="1">
      <c r="B104" s="119"/>
      <c r="D104" s="120" t="s">
        <v>117</v>
      </c>
      <c r="E104" s="121"/>
      <c r="F104" s="121"/>
      <c r="G104" s="121"/>
      <c r="H104" s="121"/>
      <c r="I104" s="121"/>
      <c r="J104" s="122">
        <f>J338</f>
        <v>0</v>
      </c>
      <c r="L104" s="119"/>
    </row>
    <row r="105" spans="2:12" s="9" customFormat="1" ht="14.85" customHeight="1">
      <c r="B105" s="119"/>
      <c r="D105" s="120" t="s">
        <v>118</v>
      </c>
      <c r="E105" s="121"/>
      <c r="F105" s="121"/>
      <c r="G105" s="121"/>
      <c r="H105" s="121"/>
      <c r="I105" s="121"/>
      <c r="J105" s="122">
        <f>J369</f>
        <v>0</v>
      </c>
      <c r="L105" s="119"/>
    </row>
    <row r="106" spans="2:12" s="9" customFormat="1" ht="14.85" customHeight="1">
      <c r="B106" s="119"/>
      <c r="D106" s="120" t="s">
        <v>1025</v>
      </c>
      <c r="E106" s="121"/>
      <c r="F106" s="121"/>
      <c r="G106" s="121"/>
      <c r="H106" s="121"/>
      <c r="I106" s="121"/>
      <c r="J106" s="122">
        <f>J390</f>
        <v>0</v>
      </c>
      <c r="L106" s="119"/>
    </row>
    <row r="107" spans="2:12" s="9" customFormat="1" ht="19.9" customHeight="1">
      <c r="B107" s="119"/>
      <c r="D107" s="120" t="s">
        <v>119</v>
      </c>
      <c r="E107" s="121"/>
      <c r="F107" s="121"/>
      <c r="G107" s="121"/>
      <c r="H107" s="121"/>
      <c r="I107" s="121"/>
      <c r="J107" s="122">
        <f>J411</f>
        <v>0</v>
      </c>
      <c r="L107" s="119"/>
    </row>
    <row r="108" spans="2:12" s="9" customFormat="1" ht="14.85" customHeight="1">
      <c r="B108" s="119"/>
      <c r="D108" s="120" t="s">
        <v>120</v>
      </c>
      <c r="E108" s="121"/>
      <c r="F108" s="121"/>
      <c r="G108" s="121"/>
      <c r="H108" s="121"/>
      <c r="I108" s="121"/>
      <c r="J108" s="122">
        <f>J412</f>
        <v>0</v>
      </c>
      <c r="L108" s="119"/>
    </row>
    <row r="109" spans="2:12" s="9" customFormat="1" ht="14.85" customHeight="1">
      <c r="B109" s="119"/>
      <c r="D109" s="120" t="s">
        <v>121</v>
      </c>
      <c r="E109" s="121"/>
      <c r="F109" s="121"/>
      <c r="G109" s="121"/>
      <c r="H109" s="121"/>
      <c r="I109" s="121"/>
      <c r="J109" s="122">
        <f>J495</f>
        <v>0</v>
      </c>
      <c r="L109" s="119"/>
    </row>
    <row r="110" spans="2:12" s="9" customFormat="1" ht="19.9" customHeight="1">
      <c r="B110" s="119"/>
      <c r="D110" s="120" t="s">
        <v>123</v>
      </c>
      <c r="E110" s="121"/>
      <c r="F110" s="121"/>
      <c r="G110" s="121"/>
      <c r="H110" s="121"/>
      <c r="I110" s="121"/>
      <c r="J110" s="122">
        <f>J508</f>
        <v>0</v>
      </c>
      <c r="L110" s="119"/>
    </row>
    <row r="111" spans="2:12" s="9" customFormat="1" ht="14.85" customHeight="1">
      <c r="B111" s="119"/>
      <c r="D111" s="120" t="s">
        <v>1026</v>
      </c>
      <c r="E111" s="121"/>
      <c r="F111" s="121"/>
      <c r="G111" s="121"/>
      <c r="H111" s="121"/>
      <c r="I111" s="121"/>
      <c r="J111" s="122">
        <f>J511</f>
        <v>0</v>
      </c>
      <c r="L111" s="119"/>
    </row>
    <row r="112" spans="2:12" s="1" customFormat="1" ht="21.75" customHeight="1">
      <c r="B112" s="30"/>
      <c r="L112" s="30"/>
    </row>
    <row r="113" spans="2:12" s="1" customFormat="1" ht="6.95" customHeight="1">
      <c r="B113" s="30"/>
      <c r="L113" s="30"/>
    </row>
    <row r="114" spans="2:14" s="1" customFormat="1" ht="29.25" customHeight="1">
      <c r="B114" s="30"/>
      <c r="C114" s="114" t="s">
        <v>124</v>
      </c>
      <c r="J114" s="123">
        <f>ROUND(J115+J116+J117+J118+J119+J120,2)</f>
        <v>0</v>
      </c>
      <c r="L114" s="30"/>
      <c r="N114" s="124" t="s">
        <v>39</v>
      </c>
    </row>
    <row r="115" spans="2:65" s="1" customFormat="1" ht="18" customHeight="1">
      <c r="B115" s="30"/>
      <c r="D115" s="209" t="s">
        <v>125</v>
      </c>
      <c r="E115" s="210"/>
      <c r="F115" s="210"/>
      <c r="J115" s="86">
        <v>0</v>
      </c>
      <c r="L115" s="125"/>
      <c r="M115" s="126"/>
      <c r="N115" s="127" t="s">
        <v>40</v>
      </c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126</v>
      </c>
      <c r="AZ115" s="126"/>
      <c r="BA115" s="126"/>
      <c r="BB115" s="126"/>
      <c r="BC115" s="126"/>
      <c r="BD115" s="126"/>
      <c r="BE115" s="129">
        <f aca="true" t="shared" si="0" ref="BE115:BE120">IF(N115="základní",J115,0)</f>
        <v>0</v>
      </c>
      <c r="BF115" s="129">
        <f aca="true" t="shared" si="1" ref="BF115:BF120">IF(N115="snížená",J115,0)</f>
        <v>0</v>
      </c>
      <c r="BG115" s="129">
        <f aca="true" t="shared" si="2" ref="BG115:BG120">IF(N115="zákl. přenesená",J115,0)</f>
        <v>0</v>
      </c>
      <c r="BH115" s="129">
        <f aca="true" t="shared" si="3" ref="BH115:BH120">IF(N115="sníž. přenesená",J115,0)</f>
        <v>0</v>
      </c>
      <c r="BI115" s="129">
        <f aca="true" t="shared" si="4" ref="BI115:BI120">IF(N115="nulová",J115,0)</f>
        <v>0</v>
      </c>
      <c r="BJ115" s="128" t="s">
        <v>83</v>
      </c>
      <c r="BK115" s="126"/>
      <c r="BL115" s="126"/>
      <c r="BM115" s="126"/>
    </row>
    <row r="116" spans="2:65" s="1" customFormat="1" ht="18" customHeight="1">
      <c r="B116" s="30"/>
      <c r="D116" s="209" t="s">
        <v>127</v>
      </c>
      <c r="E116" s="210"/>
      <c r="F116" s="210"/>
      <c r="J116" s="86">
        <v>0</v>
      </c>
      <c r="L116" s="125"/>
      <c r="M116" s="126"/>
      <c r="N116" s="127" t="s">
        <v>40</v>
      </c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126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83</v>
      </c>
      <c r="BK116" s="126"/>
      <c r="BL116" s="126"/>
      <c r="BM116" s="126"/>
    </row>
    <row r="117" spans="2:65" s="1" customFormat="1" ht="18" customHeight="1">
      <c r="B117" s="30"/>
      <c r="D117" s="209" t="s">
        <v>128</v>
      </c>
      <c r="E117" s="210"/>
      <c r="F117" s="210"/>
      <c r="J117" s="86">
        <v>0</v>
      </c>
      <c r="L117" s="125"/>
      <c r="M117" s="126"/>
      <c r="N117" s="127" t="s">
        <v>40</v>
      </c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8" t="s">
        <v>126</v>
      </c>
      <c r="AZ117" s="126"/>
      <c r="BA117" s="126"/>
      <c r="BB117" s="126"/>
      <c r="BC117" s="126"/>
      <c r="BD117" s="126"/>
      <c r="BE117" s="129">
        <f t="shared" si="0"/>
        <v>0</v>
      </c>
      <c r="BF117" s="129">
        <f t="shared" si="1"/>
        <v>0</v>
      </c>
      <c r="BG117" s="129">
        <f t="shared" si="2"/>
        <v>0</v>
      </c>
      <c r="BH117" s="129">
        <f t="shared" si="3"/>
        <v>0</v>
      </c>
      <c r="BI117" s="129">
        <f t="shared" si="4"/>
        <v>0</v>
      </c>
      <c r="BJ117" s="128" t="s">
        <v>83</v>
      </c>
      <c r="BK117" s="126"/>
      <c r="BL117" s="126"/>
      <c r="BM117" s="126"/>
    </row>
    <row r="118" spans="2:65" s="1" customFormat="1" ht="18" customHeight="1">
      <c r="B118" s="30"/>
      <c r="D118" s="209" t="s">
        <v>129</v>
      </c>
      <c r="E118" s="210"/>
      <c r="F118" s="210"/>
      <c r="J118" s="86">
        <v>0</v>
      </c>
      <c r="L118" s="125"/>
      <c r="M118" s="126"/>
      <c r="N118" s="127" t="s">
        <v>40</v>
      </c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8" t="s">
        <v>126</v>
      </c>
      <c r="AZ118" s="126"/>
      <c r="BA118" s="126"/>
      <c r="BB118" s="126"/>
      <c r="BC118" s="126"/>
      <c r="BD118" s="126"/>
      <c r="BE118" s="129">
        <f t="shared" si="0"/>
        <v>0</v>
      </c>
      <c r="BF118" s="129">
        <f t="shared" si="1"/>
        <v>0</v>
      </c>
      <c r="BG118" s="129">
        <f t="shared" si="2"/>
        <v>0</v>
      </c>
      <c r="BH118" s="129">
        <f t="shared" si="3"/>
        <v>0</v>
      </c>
      <c r="BI118" s="129">
        <f t="shared" si="4"/>
        <v>0</v>
      </c>
      <c r="BJ118" s="128" t="s">
        <v>83</v>
      </c>
      <c r="BK118" s="126"/>
      <c r="BL118" s="126"/>
      <c r="BM118" s="126"/>
    </row>
    <row r="119" spans="2:65" s="1" customFormat="1" ht="18" customHeight="1">
      <c r="B119" s="30"/>
      <c r="D119" s="209" t="s">
        <v>130</v>
      </c>
      <c r="E119" s="210"/>
      <c r="F119" s="210"/>
      <c r="J119" s="86">
        <v>0</v>
      </c>
      <c r="L119" s="125"/>
      <c r="M119" s="126"/>
      <c r="N119" s="127" t="s">
        <v>40</v>
      </c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8" t="s">
        <v>126</v>
      </c>
      <c r="AZ119" s="126"/>
      <c r="BA119" s="126"/>
      <c r="BB119" s="126"/>
      <c r="BC119" s="126"/>
      <c r="BD119" s="126"/>
      <c r="BE119" s="129">
        <f t="shared" si="0"/>
        <v>0</v>
      </c>
      <c r="BF119" s="129">
        <f t="shared" si="1"/>
        <v>0</v>
      </c>
      <c r="BG119" s="129">
        <f t="shared" si="2"/>
        <v>0</v>
      </c>
      <c r="BH119" s="129">
        <f t="shared" si="3"/>
        <v>0</v>
      </c>
      <c r="BI119" s="129">
        <f t="shared" si="4"/>
        <v>0</v>
      </c>
      <c r="BJ119" s="128" t="s">
        <v>83</v>
      </c>
      <c r="BK119" s="126"/>
      <c r="BL119" s="126"/>
      <c r="BM119" s="126"/>
    </row>
    <row r="120" spans="2:65" s="1" customFormat="1" ht="18" customHeight="1">
      <c r="B120" s="30"/>
      <c r="D120" s="85" t="s">
        <v>131</v>
      </c>
      <c r="J120" s="86">
        <f>ROUND(J30*T120,2)</f>
        <v>0</v>
      </c>
      <c r="L120" s="125"/>
      <c r="M120" s="126"/>
      <c r="N120" s="127" t="s">
        <v>40</v>
      </c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8" t="s">
        <v>132</v>
      </c>
      <c r="AZ120" s="126"/>
      <c r="BA120" s="126"/>
      <c r="BB120" s="126"/>
      <c r="BC120" s="126"/>
      <c r="BD120" s="126"/>
      <c r="BE120" s="129">
        <f t="shared" si="0"/>
        <v>0</v>
      </c>
      <c r="BF120" s="129">
        <f t="shared" si="1"/>
        <v>0</v>
      </c>
      <c r="BG120" s="129">
        <f t="shared" si="2"/>
        <v>0</v>
      </c>
      <c r="BH120" s="129">
        <f t="shared" si="3"/>
        <v>0</v>
      </c>
      <c r="BI120" s="129">
        <f t="shared" si="4"/>
        <v>0</v>
      </c>
      <c r="BJ120" s="128" t="s">
        <v>83</v>
      </c>
      <c r="BK120" s="126"/>
      <c r="BL120" s="126"/>
      <c r="BM120" s="126"/>
    </row>
    <row r="121" spans="2:12" s="1" customFormat="1" ht="12">
      <c r="B121" s="30"/>
      <c r="L121" s="30"/>
    </row>
    <row r="122" spans="2:12" s="1" customFormat="1" ht="29.25" customHeight="1">
      <c r="B122" s="30"/>
      <c r="C122" s="94" t="s">
        <v>100</v>
      </c>
      <c r="D122" s="95"/>
      <c r="E122" s="95"/>
      <c r="F122" s="95"/>
      <c r="G122" s="95"/>
      <c r="H122" s="95"/>
      <c r="I122" s="95"/>
      <c r="J122" s="96">
        <f>ROUND(J96+J114,2)</f>
        <v>0</v>
      </c>
      <c r="K122" s="95"/>
      <c r="L122" s="30"/>
    </row>
    <row r="123" spans="2:12" s="1" customFormat="1" ht="6.95" customHeight="1"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30"/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30"/>
    </row>
    <row r="128" spans="2:12" s="1" customFormat="1" ht="24.95" customHeight="1">
      <c r="B128" s="30"/>
      <c r="C128" s="18" t="s">
        <v>133</v>
      </c>
      <c r="L128" s="30"/>
    </row>
    <row r="129" spans="2:12" s="1" customFormat="1" ht="6.95" customHeight="1">
      <c r="B129" s="30"/>
      <c r="L129" s="30"/>
    </row>
    <row r="130" spans="2:12" s="1" customFormat="1" ht="12" customHeight="1">
      <c r="B130" s="30"/>
      <c r="C130" s="24" t="s">
        <v>16</v>
      </c>
      <c r="L130" s="30"/>
    </row>
    <row r="131" spans="2:12" s="1" customFormat="1" ht="16.5" customHeight="1">
      <c r="B131" s="30"/>
      <c r="E131" s="231" t="str">
        <f>E7</f>
        <v>ZŠ TGM Ivančice - elektro</v>
      </c>
      <c r="F131" s="232"/>
      <c r="G131" s="232"/>
      <c r="H131" s="232"/>
      <c r="L131" s="30"/>
    </row>
    <row r="132" spans="2:12" s="1" customFormat="1" ht="12" customHeight="1">
      <c r="B132" s="30"/>
      <c r="C132" s="24" t="s">
        <v>102</v>
      </c>
      <c r="L132" s="30"/>
    </row>
    <row r="133" spans="2:12" s="1" customFormat="1" ht="16.5" customHeight="1">
      <c r="B133" s="30"/>
      <c r="E133" s="222" t="str">
        <f>E9</f>
        <v xml:space="preserve">13 - Ivančice ZŠ d.č.306 přírod. 23102601 </v>
      </c>
      <c r="F133" s="233"/>
      <c r="G133" s="233"/>
      <c r="H133" s="233"/>
      <c r="L133" s="30"/>
    </row>
    <row r="134" spans="2:12" s="1" customFormat="1" ht="6.95" customHeight="1">
      <c r="B134" s="30"/>
      <c r="L134" s="30"/>
    </row>
    <row r="135" spans="2:12" s="1" customFormat="1" ht="12" customHeight="1">
      <c r="B135" s="30"/>
      <c r="C135" s="24" t="s">
        <v>20</v>
      </c>
      <c r="F135" s="22" t="str">
        <f>F12</f>
        <v xml:space="preserve"> </v>
      </c>
      <c r="I135" s="24" t="s">
        <v>22</v>
      </c>
      <c r="J135" s="49" t="str">
        <f>IF(J12="","",J12)</f>
        <v>31. 10. 2023</v>
      </c>
      <c r="L135" s="30"/>
    </row>
    <row r="136" spans="2:12" s="1" customFormat="1" ht="6.95" customHeight="1">
      <c r="B136" s="30"/>
      <c r="L136" s="30"/>
    </row>
    <row r="137" spans="2:12" s="1" customFormat="1" ht="15.2" customHeight="1">
      <c r="B137" s="30"/>
      <c r="C137" s="24" t="s">
        <v>24</v>
      </c>
      <c r="F137" s="22" t="str">
        <f>E15</f>
        <v xml:space="preserve"> </v>
      </c>
      <c r="I137" s="24" t="s">
        <v>29</v>
      </c>
      <c r="J137" s="27" t="str">
        <f>E21</f>
        <v xml:space="preserve"> </v>
      </c>
      <c r="L137" s="30"/>
    </row>
    <row r="138" spans="2:12" s="1" customFormat="1" ht="15.2" customHeight="1">
      <c r="B138" s="30"/>
      <c r="C138" s="24" t="s">
        <v>27</v>
      </c>
      <c r="F138" s="22" t="str">
        <f>IF(E18="","",E18)</f>
        <v>Vyplň údaj</v>
      </c>
      <c r="I138" s="24" t="s">
        <v>31</v>
      </c>
      <c r="J138" s="27" t="str">
        <f>E24</f>
        <v xml:space="preserve"> </v>
      </c>
      <c r="L138" s="30"/>
    </row>
    <row r="139" spans="2:12" s="1" customFormat="1" ht="10.35" customHeight="1">
      <c r="B139" s="30"/>
      <c r="L139" s="30"/>
    </row>
    <row r="140" spans="2:20" s="10" customFormat="1" ht="29.25" customHeight="1">
      <c r="B140" s="130"/>
      <c r="C140" s="131" t="s">
        <v>134</v>
      </c>
      <c r="D140" s="132" t="s">
        <v>60</v>
      </c>
      <c r="E140" s="132" t="s">
        <v>56</v>
      </c>
      <c r="F140" s="132" t="s">
        <v>57</v>
      </c>
      <c r="G140" s="132" t="s">
        <v>135</v>
      </c>
      <c r="H140" s="132" t="s">
        <v>136</v>
      </c>
      <c r="I140" s="132" t="s">
        <v>137</v>
      </c>
      <c r="J140" s="133" t="s">
        <v>107</v>
      </c>
      <c r="K140" s="134" t="s">
        <v>138</v>
      </c>
      <c r="L140" s="130"/>
      <c r="M140" s="55" t="s">
        <v>1</v>
      </c>
      <c r="N140" s="56" t="s">
        <v>39</v>
      </c>
      <c r="O140" s="56" t="s">
        <v>139</v>
      </c>
      <c r="P140" s="56" t="s">
        <v>140</v>
      </c>
      <c r="Q140" s="56" t="s">
        <v>141</v>
      </c>
      <c r="R140" s="56" t="s">
        <v>142</v>
      </c>
      <c r="S140" s="56" t="s">
        <v>143</v>
      </c>
      <c r="T140" s="57" t="s">
        <v>144</v>
      </c>
    </row>
    <row r="141" spans="2:63" s="1" customFormat="1" ht="22.9" customHeight="1">
      <c r="B141" s="30"/>
      <c r="C141" s="60" t="s">
        <v>145</v>
      </c>
      <c r="J141" s="135">
        <f>BK141</f>
        <v>0</v>
      </c>
      <c r="L141" s="30"/>
      <c r="M141" s="58"/>
      <c r="N141" s="50"/>
      <c r="O141" s="50"/>
      <c r="P141" s="136">
        <f>P142+P177</f>
        <v>0</v>
      </c>
      <c r="Q141" s="50"/>
      <c r="R141" s="136">
        <f>R142+R177</f>
        <v>0.21216</v>
      </c>
      <c r="S141" s="50"/>
      <c r="T141" s="137">
        <f>T142+T177</f>
        <v>0.38189999999999996</v>
      </c>
      <c r="AT141" s="14" t="s">
        <v>74</v>
      </c>
      <c r="AU141" s="14" t="s">
        <v>109</v>
      </c>
      <c r="BK141" s="138">
        <f>BK142+BK177</f>
        <v>0</v>
      </c>
    </row>
    <row r="142" spans="2:63" s="11" customFormat="1" ht="25.9" customHeight="1">
      <c r="B142" s="139"/>
      <c r="D142" s="140" t="s">
        <v>74</v>
      </c>
      <c r="E142" s="141" t="s">
        <v>146</v>
      </c>
      <c r="F142" s="141" t="s">
        <v>147</v>
      </c>
      <c r="I142" s="142"/>
      <c r="J142" s="143">
        <f>BK142</f>
        <v>0</v>
      </c>
      <c r="L142" s="139"/>
      <c r="M142" s="144"/>
      <c r="P142" s="145">
        <f>P143+P148+P167</f>
        <v>0</v>
      </c>
      <c r="R142" s="145">
        <f>R143+R148+R167</f>
        <v>0</v>
      </c>
      <c r="T142" s="146">
        <f>T143+T148+T167</f>
        <v>0.359</v>
      </c>
      <c r="AR142" s="140" t="s">
        <v>83</v>
      </c>
      <c r="AT142" s="147" t="s">
        <v>74</v>
      </c>
      <c r="AU142" s="147" t="s">
        <v>75</v>
      </c>
      <c r="AY142" s="140" t="s">
        <v>148</v>
      </c>
      <c r="BK142" s="148">
        <f>BK143+BK148+BK167</f>
        <v>0</v>
      </c>
    </row>
    <row r="143" spans="2:63" s="11" customFormat="1" ht="22.9" customHeight="1">
      <c r="B143" s="139"/>
      <c r="D143" s="140" t="s">
        <v>74</v>
      </c>
      <c r="E143" s="149" t="s">
        <v>149</v>
      </c>
      <c r="F143" s="149" t="s">
        <v>150</v>
      </c>
      <c r="I143" s="142"/>
      <c r="J143" s="150">
        <f>BK143</f>
        <v>0</v>
      </c>
      <c r="L143" s="139"/>
      <c r="M143" s="144"/>
      <c r="P143" s="145">
        <f>SUM(P144:P147)</f>
        <v>0</v>
      </c>
      <c r="R143" s="145">
        <f>SUM(R144:R147)</f>
        <v>0</v>
      </c>
      <c r="T143" s="146">
        <f>SUM(T144:T147)</f>
        <v>0</v>
      </c>
      <c r="AR143" s="140" t="s">
        <v>83</v>
      </c>
      <c r="AT143" s="147" t="s">
        <v>74</v>
      </c>
      <c r="AU143" s="147" t="s">
        <v>83</v>
      </c>
      <c r="AY143" s="140" t="s">
        <v>148</v>
      </c>
      <c r="BK143" s="148">
        <f>SUM(BK144:BK147)</f>
        <v>0</v>
      </c>
    </row>
    <row r="144" spans="2:65" s="1" customFormat="1" ht="24.2" customHeight="1">
      <c r="B144" s="30"/>
      <c r="C144" s="151" t="s">
        <v>151</v>
      </c>
      <c r="D144" s="151" t="s">
        <v>152</v>
      </c>
      <c r="E144" s="152" t="s">
        <v>153</v>
      </c>
      <c r="F144" s="153" t="s">
        <v>154</v>
      </c>
      <c r="G144" s="154" t="s">
        <v>155</v>
      </c>
      <c r="H144" s="155">
        <v>10</v>
      </c>
      <c r="I144" s="156"/>
      <c r="J144" s="157">
        <f>ROUND(I144*H144,2)</f>
        <v>0</v>
      </c>
      <c r="K144" s="158"/>
      <c r="L144" s="30"/>
      <c r="M144" s="159" t="s">
        <v>1</v>
      </c>
      <c r="N144" s="124" t="s">
        <v>40</v>
      </c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AR144" s="162" t="s">
        <v>156</v>
      </c>
      <c r="AT144" s="162" t="s">
        <v>152</v>
      </c>
      <c r="AU144" s="162" t="s">
        <v>85</v>
      </c>
      <c r="AY144" s="14" t="s">
        <v>148</v>
      </c>
      <c r="BE144" s="90">
        <f>IF(N144="základní",J144,0)</f>
        <v>0</v>
      </c>
      <c r="BF144" s="90">
        <f>IF(N144="snížená",J144,0)</f>
        <v>0</v>
      </c>
      <c r="BG144" s="90">
        <f>IF(N144="zákl. přenesená",J144,0)</f>
        <v>0</v>
      </c>
      <c r="BH144" s="90">
        <f>IF(N144="sníž. přenesená",J144,0)</f>
        <v>0</v>
      </c>
      <c r="BI144" s="90">
        <f>IF(N144="nulová",J144,0)</f>
        <v>0</v>
      </c>
      <c r="BJ144" s="14" t="s">
        <v>83</v>
      </c>
      <c r="BK144" s="90">
        <f>ROUND(I144*H144,2)</f>
        <v>0</v>
      </c>
      <c r="BL144" s="14" t="s">
        <v>156</v>
      </c>
      <c r="BM144" s="162" t="s">
        <v>157</v>
      </c>
    </row>
    <row r="145" spans="2:47" s="1" customFormat="1" ht="19.5">
      <c r="B145" s="30"/>
      <c r="D145" s="163" t="s">
        <v>158</v>
      </c>
      <c r="F145" s="164" t="s">
        <v>159</v>
      </c>
      <c r="I145" s="126"/>
      <c r="L145" s="30"/>
      <c r="M145" s="165"/>
      <c r="T145" s="52"/>
      <c r="AT145" s="14" t="s">
        <v>158</v>
      </c>
      <c r="AU145" s="14" t="s">
        <v>85</v>
      </c>
    </row>
    <row r="146" spans="2:65" s="1" customFormat="1" ht="24.2" customHeight="1">
      <c r="B146" s="30"/>
      <c r="C146" s="151" t="s">
        <v>160</v>
      </c>
      <c r="D146" s="151" t="s">
        <v>152</v>
      </c>
      <c r="E146" s="152" t="s">
        <v>161</v>
      </c>
      <c r="F146" s="153" t="s">
        <v>162</v>
      </c>
      <c r="G146" s="154" t="s">
        <v>155</v>
      </c>
      <c r="H146" s="155">
        <v>30</v>
      </c>
      <c r="I146" s="156"/>
      <c r="J146" s="157">
        <f>ROUND(I146*H146,2)</f>
        <v>0</v>
      </c>
      <c r="K146" s="158"/>
      <c r="L146" s="30"/>
      <c r="M146" s="159" t="s">
        <v>1</v>
      </c>
      <c r="N146" s="124" t="s">
        <v>40</v>
      </c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AR146" s="162" t="s">
        <v>156</v>
      </c>
      <c r="AT146" s="162" t="s">
        <v>152</v>
      </c>
      <c r="AU146" s="162" t="s">
        <v>85</v>
      </c>
      <c r="AY146" s="14" t="s">
        <v>148</v>
      </c>
      <c r="BE146" s="90">
        <f>IF(N146="základní",J146,0)</f>
        <v>0</v>
      </c>
      <c r="BF146" s="90">
        <f>IF(N146="snížená",J146,0)</f>
        <v>0</v>
      </c>
      <c r="BG146" s="90">
        <f>IF(N146="zákl. přenesená",J146,0)</f>
        <v>0</v>
      </c>
      <c r="BH146" s="90">
        <f>IF(N146="sníž. přenesená",J146,0)</f>
        <v>0</v>
      </c>
      <c r="BI146" s="90">
        <f>IF(N146="nulová",J146,0)</f>
        <v>0</v>
      </c>
      <c r="BJ146" s="14" t="s">
        <v>83</v>
      </c>
      <c r="BK146" s="90">
        <f>ROUND(I146*H146,2)</f>
        <v>0</v>
      </c>
      <c r="BL146" s="14" t="s">
        <v>156</v>
      </c>
      <c r="BM146" s="162" t="s">
        <v>163</v>
      </c>
    </row>
    <row r="147" spans="2:47" s="1" customFormat="1" ht="29.25">
      <c r="B147" s="30"/>
      <c r="D147" s="163" t="s">
        <v>158</v>
      </c>
      <c r="F147" s="164" t="s">
        <v>164</v>
      </c>
      <c r="I147" s="126"/>
      <c r="L147" s="30"/>
      <c r="M147" s="165"/>
      <c r="T147" s="52"/>
      <c r="AT147" s="14" t="s">
        <v>158</v>
      </c>
      <c r="AU147" s="14" t="s">
        <v>85</v>
      </c>
    </row>
    <row r="148" spans="2:63" s="11" customFormat="1" ht="22.9" customHeight="1">
      <c r="B148" s="139"/>
      <c r="D148" s="140" t="s">
        <v>74</v>
      </c>
      <c r="E148" s="149" t="s">
        <v>165</v>
      </c>
      <c r="F148" s="149" t="s">
        <v>166</v>
      </c>
      <c r="I148" s="142"/>
      <c r="J148" s="150">
        <f>BK148</f>
        <v>0</v>
      </c>
      <c r="L148" s="139"/>
      <c r="M148" s="144"/>
      <c r="P148" s="145">
        <f>SUM(P149:P166)</f>
        <v>0</v>
      </c>
      <c r="R148" s="145">
        <f>SUM(R149:R166)</f>
        <v>0</v>
      </c>
      <c r="T148" s="146">
        <f>SUM(T149:T166)</f>
        <v>0.359</v>
      </c>
      <c r="AR148" s="140" t="s">
        <v>83</v>
      </c>
      <c r="AT148" s="147" t="s">
        <v>74</v>
      </c>
      <c r="AU148" s="147" t="s">
        <v>83</v>
      </c>
      <c r="AY148" s="140" t="s">
        <v>148</v>
      </c>
      <c r="BK148" s="148">
        <f>SUM(BK149:BK166)</f>
        <v>0</v>
      </c>
    </row>
    <row r="149" spans="2:65" s="1" customFormat="1" ht="33" customHeight="1">
      <c r="B149" s="30"/>
      <c r="C149" s="151" t="s">
        <v>167</v>
      </c>
      <c r="D149" s="151" t="s">
        <v>152</v>
      </c>
      <c r="E149" s="152" t="s">
        <v>168</v>
      </c>
      <c r="F149" s="153" t="s">
        <v>169</v>
      </c>
      <c r="G149" s="154" t="s">
        <v>170</v>
      </c>
      <c r="H149" s="155">
        <v>1</v>
      </c>
      <c r="I149" s="156"/>
      <c r="J149" s="157">
        <f>ROUND(I149*H149,2)</f>
        <v>0</v>
      </c>
      <c r="K149" s="158"/>
      <c r="L149" s="30"/>
      <c r="M149" s="159" t="s">
        <v>1</v>
      </c>
      <c r="N149" s="124" t="s">
        <v>40</v>
      </c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AR149" s="162" t="s">
        <v>156</v>
      </c>
      <c r="AT149" s="162" t="s">
        <v>152</v>
      </c>
      <c r="AU149" s="162" t="s">
        <v>85</v>
      </c>
      <c r="AY149" s="14" t="s">
        <v>148</v>
      </c>
      <c r="BE149" s="90">
        <f>IF(N149="základní",J149,0)</f>
        <v>0</v>
      </c>
      <c r="BF149" s="90">
        <f>IF(N149="snížená",J149,0)</f>
        <v>0</v>
      </c>
      <c r="BG149" s="90">
        <f>IF(N149="zákl. přenesená",J149,0)</f>
        <v>0</v>
      </c>
      <c r="BH149" s="90">
        <f>IF(N149="sníž. přenesená",J149,0)</f>
        <v>0</v>
      </c>
      <c r="BI149" s="90">
        <f>IF(N149="nulová",J149,0)</f>
        <v>0</v>
      </c>
      <c r="BJ149" s="14" t="s">
        <v>83</v>
      </c>
      <c r="BK149" s="90">
        <f>ROUND(I149*H149,2)</f>
        <v>0</v>
      </c>
      <c r="BL149" s="14" t="s">
        <v>156</v>
      </c>
      <c r="BM149" s="162" t="s">
        <v>171</v>
      </c>
    </row>
    <row r="150" spans="2:47" s="1" customFormat="1" ht="29.25">
      <c r="B150" s="30"/>
      <c r="D150" s="163" t="s">
        <v>158</v>
      </c>
      <c r="F150" s="164" t="s">
        <v>172</v>
      </c>
      <c r="I150" s="126"/>
      <c r="L150" s="30"/>
      <c r="M150" s="165"/>
      <c r="T150" s="52"/>
      <c r="AT150" s="14" t="s">
        <v>158</v>
      </c>
      <c r="AU150" s="14" t="s">
        <v>85</v>
      </c>
    </row>
    <row r="151" spans="2:65" s="1" customFormat="1" ht="33" customHeight="1">
      <c r="B151" s="30"/>
      <c r="C151" s="151" t="s">
        <v>173</v>
      </c>
      <c r="D151" s="151" t="s">
        <v>152</v>
      </c>
      <c r="E151" s="152" t="s">
        <v>174</v>
      </c>
      <c r="F151" s="153" t="s">
        <v>175</v>
      </c>
      <c r="G151" s="154" t="s">
        <v>170</v>
      </c>
      <c r="H151" s="155">
        <v>3</v>
      </c>
      <c r="I151" s="156"/>
      <c r="J151" s="157">
        <f>ROUND(I151*H151,2)</f>
        <v>0</v>
      </c>
      <c r="K151" s="158"/>
      <c r="L151" s="30"/>
      <c r="M151" s="159" t="s">
        <v>1</v>
      </c>
      <c r="N151" s="124" t="s">
        <v>40</v>
      </c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AR151" s="162" t="s">
        <v>156</v>
      </c>
      <c r="AT151" s="162" t="s">
        <v>152</v>
      </c>
      <c r="AU151" s="162" t="s">
        <v>85</v>
      </c>
      <c r="AY151" s="14" t="s">
        <v>148</v>
      </c>
      <c r="BE151" s="90">
        <f>IF(N151="základní",J151,0)</f>
        <v>0</v>
      </c>
      <c r="BF151" s="90">
        <f>IF(N151="snížená",J151,0)</f>
        <v>0</v>
      </c>
      <c r="BG151" s="90">
        <f>IF(N151="zákl. přenesená",J151,0)</f>
        <v>0</v>
      </c>
      <c r="BH151" s="90">
        <f>IF(N151="sníž. přenesená",J151,0)</f>
        <v>0</v>
      </c>
      <c r="BI151" s="90">
        <f>IF(N151="nulová",J151,0)</f>
        <v>0</v>
      </c>
      <c r="BJ151" s="14" t="s">
        <v>83</v>
      </c>
      <c r="BK151" s="90">
        <f>ROUND(I151*H151,2)</f>
        <v>0</v>
      </c>
      <c r="BL151" s="14" t="s">
        <v>156</v>
      </c>
      <c r="BM151" s="162" t="s">
        <v>176</v>
      </c>
    </row>
    <row r="152" spans="2:47" s="1" customFormat="1" ht="29.25">
      <c r="B152" s="30"/>
      <c r="D152" s="163" t="s">
        <v>158</v>
      </c>
      <c r="F152" s="164" t="s">
        <v>177</v>
      </c>
      <c r="I152" s="126"/>
      <c r="L152" s="30"/>
      <c r="M152" s="165"/>
      <c r="T152" s="52"/>
      <c r="AT152" s="14" t="s">
        <v>158</v>
      </c>
      <c r="AU152" s="14" t="s">
        <v>85</v>
      </c>
    </row>
    <row r="153" spans="2:65" s="1" customFormat="1" ht="33" customHeight="1">
      <c r="B153" s="30"/>
      <c r="C153" s="151" t="s">
        <v>178</v>
      </c>
      <c r="D153" s="151" t="s">
        <v>152</v>
      </c>
      <c r="E153" s="152" t="s">
        <v>179</v>
      </c>
      <c r="F153" s="153" t="s">
        <v>180</v>
      </c>
      <c r="G153" s="154" t="s">
        <v>170</v>
      </c>
      <c r="H153" s="155">
        <v>1</v>
      </c>
      <c r="I153" s="156"/>
      <c r="J153" s="157">
        <f>ROUND(I153*H153,2)</f>
        <v>0</v>
      </c>
      <c r="K153" s="158"/>
      <c r="L153" s="30"/>
      <c r="M153" s="159" t="s">
        <v>1</v>
      </c>
      <c r="N153" s="124" t="s">
        <v>40</v>
      </c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AR153" s="162" t="s">
        <v>156</v>
      </c>
      <c r="AT153" s="162" t="s">
        <v>152</v>
      </c>
      <c r="AU153" s="162" t="s">
        <v>85</v>
      </c>
      <c r="AY153" s="14" t="s">
        <v>148</v>
      </c>
      <c r="BE153" s="90">
        <f>IF(N153="základní",J153,0)</f>
        <v>0</v>
      </c>
      <c r="BF153" s="90">
        <f>IF(N153="snížená",J153,0)</f>
        <v>0</v>
      </c>
      <c r="BG153" s="90">
        <f>IF(N153="zákl. přenesená",J153,0)</f>
        <v>0</v>
      </c>
      <c r="BH153" s="90">
        <f>IF(N153="sníž. přenesená",J153,0)</f>
        <v>0</v>
      </c>
      <c r="BI153" s="90">
        <f>IF(N153="nulová",J153,0)</f>
        <v>0</v>
      </c>
      <c r="BJ153" s="14" t="s">
        <v>83</v>
      </c>
      <c r="BK153" s="90">
        <f>ROUND(I153*H153,2)</f>
        <v>0</v>
      </c>
      <c r="BL153" s="14" t="s">
        <v>156</v>
      </c>
      <c r="BM153" s="162" t="s">
        <v>181</v>
      </c>
    </row>
    <row r="154" spans="2:47" s="1" customFormat="1" ht="29.25">
      <c r="B154" s="30"/>
      <c r="D154" s="163" t="s">
        <v>158</v>
      </c>
      <c r="F154" s="164" t="s">
        <v>182</v>
      </c>
      <c r="I154" s="126"/>
      <c r="L154" s="30"/>
      <c r="M154" s="165"/>
      <c r="T154" s="52"/>
      <c r="AT154" s="14" t="s">
        <v>158</v>
      </c>
      <c r="AU154" s="14" t="s">
        <v>85</v>
      </c>
    </row>
    <row r="155" spans="2:65" s="1" customFormat="1" ht="24.2" customHeight="1">
      <c r="B155" s="30"/>
      <c r="C155" s="151" t="s">
        <v>1027</v>
      </c>
      <c r="D155" s="151" t="s">
        <v>152</v>
      </c>
      <c r="E155" s="152" t="s">
        <v>1028</v>
      </c>
      <c r="F155" s="153" t="s">
        <v>1029</v>
      </c>
      <c r="G155" s="154" t="s">
        <v>170</v>
      </c>
      <c r="H155" s="155">
        <v>15</v>
      </c>
      <c r="I155" s="156"/>
      <c r="J155" s="157">
        <f>ROUND(I155*H155,2)</f>
        <v>0</v>
      </c>
      <c r="K155" s="158"/>
      <c r="L155" s="30"/>
      <c r="M155" s="159" t="s">
        <v>1</v>
      </c>
      <c r="N155" s="124" t="s">
        <v>40</v>
      </c>
      <c r="P155" s="160">
        <f>O155*H155</f>
        <v>0</v>
      </c>
      <c r="Q155" s="160">
        <v>0</v>
      </c>
      <c r="R155" s="160">
        <f>Q155*H155</f>
        <v>0</v>
      </c>
      <c r="S155" s="160">
        <v>0.001</v>
      </c>
      <c r="T155" s="161">
        <f>S155*H155</f>
        <v>0.015</v>
      </c>
      <c r="AR155" s="162" t="s">
        <v>156</v>
      </c>
      <c r="AT155" s="162" t="s">
        <v>152</v>
      </c>
      <c r="AU155" s="162" t="s">
        <v>85</v>
      </c>
      <c r="AY155" s="14" t="s">
        <v>148</v>
      </c>
      <c r="BE155" s="90">
        <f>IF(N155="základní",J155,0)</f>
        <v>0</v>
      </c>
      <c r="BF155" s="90">
        <f>IF(N155="snížená",J155,0)</f>
        <v>0</v>
      </c>
      <c r="BG155" s="90">
        <f>IF(N155="zákl. přenesená",J155,0)</f>
        <v>0</v>
      </c>
      <c r="BH155" s="90">
        <f>IF(N155="sníž. přenesená",J155,0)</f>
        <v>0</v>
      </c>
      <c r="BI155" s="90">
        <f>IF(N155="nulová",J155,0)</f>
        <v>0</v>
      </c>
      <c r="BJ155" s="14" t="s">
        <v>83</v>
      </c>
      <c r="BK155" s="90">
        <f>ROUND(I155*H155,2)</f>
        <v>0</v>
      </c>
      <c r="BL155" s="14" t="s">
        <v>156</v>
      </c>
      <c r="BM155" s="162" t="s">
        <v>1030</v>
      </c>
    </row>
    <row r="156" spans="2:47" s="1" customFormat="1" ht="19.5">
      <c r="B156" s="30"/>
      <c r="D156" s="163" t="s">
        <v>158</v>
      </c>
      <c r="F156" s="164" t="s">
        <v>1031</v>
      </c>
      <c r="I156" s="126"/>
      <c r="L156" s="30"/>
      <c r="M156" s="165"/>
      <c r="T156" s="52"/>
      <c r="AT156" s="14" t="s">
        <v>158</v>
      </c>
      <c r="AU156" s="14" t="s">
        <v>85</v>
      </c>
    </row>
    <row r="157" spans="2:65" s="1" customFormat="1" ht="24.2" customHeight="1">
      <c r="B157" s="30"/>
      <c r="C157" s="151" t="s">
        <v>1032</v>
      </c>
      <c r="D157" s="151" t="s">
        <v>152</v>
      </c>
      <c r="E157" s="152" t="s">
        <v>1033</v>
      </c>
      <c r="F157" s="153" t="s">
        <v>1034</v>
      </c>
      <c r="G157" s="154" t="s">
        <v>170</v>
      </c>
      <c r="H157" s="155">
        <v>2</v>
      </c>
      <c r="I157" s="156"/>
      <c r="J157" s="157">
        <f>ROUND(I157*H157,2)</f>
        <v>0</v>
      </c>
      <c r="K157" s="158"/>
      <c r="L157" s="30"/>
      <c r="M157" s="159" t="s">
        <v>1</v>
      </c>
      <c r="N157" s="124" t="s">
        <v>40</v>
      </c>
      <c r="P157" s="160">
        <f>O157*H157</f>
        <v>0</v>
      </c>
      <c r="Q157" s="160">
        <v>0</v>
      </c>
      <c r="R157" s="160">
        <f>Q157*H157</f>
        <v>0</v>
      </c>
      <c r="S157" s="160">
        <v>0.02</v>
      </c>
      <c r="T157" s="161">
        <f>S157*H157</f>
        <v>0.04</v>
      </c>
      <c r="AR157" s="162" t="s">
        <v>156</v>
      </c>
      <c r="AT157" s="162" t="s">
        <v>152</v>
      </c>
      <c r="AU157" s="162" t="s">
        <v>85</v>
      </c>
      <c r="AY157" s="14" t="s">
        <v>148</v>
      </c>
      <c r="BE157" s="90">
        <f>IF(N157="základní",J157,0)</f>
        <v>0</v>
      </c>
      <c r="BF157" s="90">
        <f>IF(N157="snížená",J157,0)</f>
        <v>0</v>
      </c>
      <c r="BG157" s="90">
        <f>IF(N157="zákl. přenesená",J157,0)</f>
        <v>0</v>
      </c>
      <c r="BH157" s="90">
        <f>IF(N157="sníž. přenesená",J157,0)</f>
        <v>0</v>
      </c>
      <c r="BI157" s="90">
        <f>IF(N157="nulová",J157,0)</f>
        <v>0</v>
      </c>
      <c r="BJ157" s="14" t="s">
        <v>83</v>
      </c>
      <c r="BK157" s="90">
        <f>ROUND(I157*H157,2)</f>
        <v>0</v>
      </c>
      <c r="BL157" s="14" t="s">
        <v>156</v>
      </c>
      <c r="BM157" s="162" t="s">
        <v>1035</v>
      </c>
    </row>
    <row r="158" spans="2:47" s="1" customFormat="1" ht="29.25">
      <c r="B158" s="30"/>
      <c r="D158" s="163" t="s">
        <v>158</v>
      </c>
      <c r="F158" s="164" t="s">
        <v>1036</v>
      </c>
      <c r="I158" s="126"/>
      <c r="L158" s="30"/>
      <c r="M158" s="165"/>
      <c r="T158" s="52"/>
      <c r="AT158" s="14" t="s">
        <v>158</v>
      </c>
      <c r="AU158" s="14" t="s">
        <v>85</v>
      </c>
    </row>
    <row r="159" spans="2:65" s="1" customFormat="1" ht="24.2" customHeight="1">
      <c r="B159" s="30"/>
      <c r="C159" s="151" t="s">
        <v>83</v>
      </c>
      <c r="D159" s="151" t="s">
        <v>152</v>
      </c>
      <c r="E159" s="152" t="s">
        <v>1037</v>
      </c>
      <c r="F159" s="153" t="s">
        <v>1038</v>
      </c>
      <c r="G159" s="154" t="s">
        <v>282</v>
      </c>
      <c r="H159" s="155">
        <v>25</v>
      </c>
      <c r="I159" s="156"/>
      <c r="J159" s="157">
        <f>ROUND(I159*H159,2)</f>
        <v>0</v>
      </c>
      <c r="K159" s="158"/>
      <c r="L159" s="30"/>
      <c r="M159" s="159" t="s">
        <v>1</v>
      </c>
      <c r="N159" s="124" t="s">
        <v>40</v>
      </c>
      <c r="P159" s="160">
        <f>O159*H159</f>
        <v>0</v>
      </c>
      <c r="Q159" s="160">
        <v>0</v>
      </c>
      <c r="R159" s="160">
        <f>Q159*H159</f>
        <v>0</v>
      </c>
      <c r="S159" s="160">
        <v>0.002</v>
      </c>
      <c r="T159" s="161">
        <f>S159*H159</f>
        <v>0.05</v>
      </c>
      <c r="AR159" s="162" t="s">
        <v>156</v>
      </c>
      <c r="AT159" s="162" t="s">
        <v>152</v>
      </c>
      <c r="AU159" s="162" t="s">
        <v>85</v>
      </c>
      <c r="AY159" s="14" t="s">
        <v>148</v>
      </c>
      <c r="BE159" s="90">
        <f>IF(N159="základní",J159,0)</f>
        <v>0</v>
      </c>
      <c r="BF159" s="90">
        <f>IF(N159="snížená",J159,0)</f>
        <v>0</v>
      </c>
      <c r="BG159" s="90">
        <f>IF(N159="zákl. přenesená",J159,0)</f>
        <v>0</v>
      </c>
      <c r="BH159" s="90">
        <f>IF(N159="sníž. přenesená",J159,0)</f>
        <v>0</v>
      </c>
      <c r="BI159" s="90">
        <f>IF(N159="nulová",J159,0)</f>
        <v>0</v>
      </c>
      <c r="BJ159" s="14" t="s">
        <v>83</v>
      </c>
      <c r="BK159" s="90">
        <f>ROUND(I159*H159,2)</f>
        <v>0</v>
      </c>
      <c r="BL159" s="14" t="s">
        <v>156</v>
      </c>
      <c r="BM159" s="162" t="s">
        <v>1039</v>
      </c>
    </row>
    <row r="160" spans="2:47" s="1" customFormat="1" ht="12">
      <c r="B160" s="30"/>
      <c r="D160" s="163" t="s">
        <v>158</v>
      </c>
      <c r="F160" s="164" t="s">
        <v>1040</v>
      </c>
      <c r="I160" s="126"/>
      <c r="L160" s="30"/>
      <c r="M160" s="165"/>
      <c r="T160" s="52"/>
      <c r="AT160" s="14" t="s">
        <v>158</v>
      </c>
      <c r="AU160" s="14" t="s">
        <v>85</v>
      </c>
    </row>
    <row r="161" spans="2:65" s="1" customFormat="1" ht="24.2" customHeight="1">
      <c r="B161" s="30"/>
      <c r="C161" s="151" t="s">
        <v>85</v>
      </c>
      <c r="D161" s="151" t="s">
        <v>152</v>
      </c>
      <c r="E161" s="152" t="s">
        <v>1041</v>
      </c>
      <c r="F161" s="153" t="s">
        <v>1042</v>
      </c>
      <c r="G161" s="154" t="s">
        <v>282</v>
      </c>
      <c r="H161" s="155">
        <v>20</v>
      </c>
      <c r="I161" s="156"/>
      <c r="J161" s="157">
        <f>ROUND(I161*H161,2)</f>
        <v>0</v>
      </c>
      <c r="K161" s="158"/>
      <c r="L161" s="30"/>
      <c r="M161" s="159" t="s">
        <v>1</v>
      </c>
      <c r="N161" s="124" t="s">
        <v>40</v>
      </c>
      <c r="P161" s="160">
        <f>O161*H161</f>
        <v>0</v>
      </c>
      <c r="Q161" s="160">
        <v>0</v>
      </c>
      <c r="R161" s="160">
        <f>Q161*H161</f>
        <v>0</v>
      </c>
      <c r="S161" s="160">
        <v>0.011</v>
      </c>
      <c r="T161" s="161">
        <f>S161*H161</f>
        <v>0.21999999999999997</v>
      </c>
      <c r="AR161" s="162" t="s">
        <v>156</v>
      </c>
      <c r="AT161" s="162" t="s">
        <v>152</v>
      </c>
      <c r="AU161" s="162" t="s">
        <v>85</v>
      </c>
      <c r="AY161" s="14" t="s">
        <v>148</v>
      </c>
      <c r="BE161" s="90">
        <f>IF(N161="základní",J161,0)</f>
        <v>0</v>
      </c>
      <c r="BF161" s="90">
        <f>IF(N161="snížená",J161,0)</f>
        <v>0</v>
      </c>
      <c r="BG161" s="90">
        <f>IF(N161="zákl. přenesená",J161,0)</f>
        <v>0</v>
      </c>
      <c r="BH161" s="90">
        <f>IF(N161="sníž. přenesená",J161,0)</f>
        <v>0</v>
      </c>
      <c r="BI161" s="90">
        <f>IF(N161="nulová",J161,0)</f>
        <v>0</v>
      </c>
      <c r="BJ161" s="14" t="s">
        <v>83</v>
      </c>
      <c r="BK161" s="90">
        <f>ROUND(I161*H161,2)</f>
        <v>0</v>
      </c>
      <c r="BL161" s="14" t="s">
        <v>156</v>
      </c>
      <c r="BM161" s="162" t="s">
        <v>1043</v>
      </c>
    </row>
    <row r="162" spans="2:47" s="1" customFormat="1" ht="12">
      <c r="B162" s="30"/>
      <c r="D162" s="163" t="s">
        <v>158</v>
      </c>
      <c r="F162" s="164" t="s">
        <v>1044</v>
      </c>
      <c r="I162" s="126"/>
      <c r="L162" s="30"/>
      <c r="M162" s="165"/>
      <c r="T162" s="52"/>
      <c r="AT162" s="14" t="s">
        <v>158</v>
      </c>
      <c r="AU162" s="14" t="s">
        <v>85</v>
      </c>
    </row>
    <row r="163" spans="2:65" s="1" customFormat="1" ht="24.2" customHeight="1">
      <c r="B163" s="30"/>
      <c r="C163" s="151" t="s">
        <v>156</v>
      </c>
      <c r="D163" s="151" t="s">
        <v>152</v>
      </c>
      <c r="E163" s="152" t="s">
        <v>1045</v>
      </c>
      <c r="F163" s="153" t="s">
        <v>1046</v>
      </c>
      <c r="G163" s="154" t="s">
        <v>170</v>
      </c>
      <c r="H163" s="155">
        <v>2</v>
      </c>
      <c r="I163" s="156"/>
      <c r="J163" s="157">
        <f>ROUND(I163*H163,2)</f>
        <v>0</v>
      </c>
      <c r="K163" s="158"/>
      <c r="L163" s="30"/>
      <c r="M163" s="159" t="s">
        <v>1</v>
      </c>
      <c r="N163" s="124" t="s">
        <v>40</v>
      </c>
      <c r="P163" s="160">
        <f>O163*H163</f>
        <v>0</v>
      </c>
      <c r="Q163" s="160">
        <v>0</v>
      </c>
      <c r="R163" s="160">
        <f>Q163*H163</f>
        <v>0</v>
      </c>
      <c r="S163" s="160">
        <v>0.017</v>
      </c>
      <c r="T163" s="161">
        <f>S163*H163</f>
        <v>0.034</v>
      </c>
      <c r="AR163" s="162" t="s">
        <v>156</v>
      </c>
      <c r="AT163" s="162" t="s">
        <v>152</v>
      </c>
      <c r="AU163" s="162" t="s">
        <v>85</v>
      </c>
      <c r="AY163" s="14" t="s">
        <v>148</v>
      </c>
      <c r="BE163" s="90">
        <f>IF(N163="základní",J163,0)</f>
        <v>0</v>
      </c>
      <c r="BF163" s="90">
        <f>IF(N163="snížená",J163,0)</f>
        <v>0</v>
      </c>
      <c r="BG163" s="90">
        <f>IF(N163="zákl. přenesená",J163,0)</f>
        <v>0</v>
      </c>
      <c r="BH163" s="90">
        <f>IF(N163="sníž. přenesená",J163,0)</f>
        <v>0</v>
      </c>
      <c r="BI163" s="90">
        <f>IF(N163="nulová",J163,0)</f>
        <v>0</v>
      </c>
      <c r="BJ163" s="14" t="s">
        <v>83</v>
      </c>
      <c r="BK163" s="90">
        <f>ROUND(I163*H163,2)</f>
        <v>0</v>
      </c>
      <c r="BL163" s="14" t="s">
        <v>156</v>
      </c>
      <c r="BM163" s="162" t="s">
        <v>1047</v>
      </c>
    </row>
    <row r="164" spans="2:47" s="1" customFormat="1" ht="29.25">
      <c r="B164" s="30"/>
      <c r="D164" s="163" t="s">
        <v>158</v>
      </c>
      <c r="F164" s="164" t="s">
        <v>1048</v>
      </c>
      <c r="I164" s="126"/>
      <c r="L164" s="30"/>
      <c r="M164" s="165"/>
      <c r="T164" s="52"/>
      <c r="AT164" s="14" t="s">
        <v>158</v>
      </c>
      <c r="AU164" s="14" t="s">
        <v>85</v>
      </c>
    </row>
    <row r="165" spans="2:65" s="1" customFormat="1" ht="24.2" customHeight="1">
      <c r="B165" s="30"/>
      <c r="C165" s="151" t="s">
        <v>1049</v>
      </c>
      <c r="D165" s="151" t="s">
        <v>152</v>
      </c>
      <c r="E165" s="152" t="s">
        <v>1050</v>
      </c>
      <c r="F165" s="153" t="s">
        <v>1051</v>
      </c>
      <c r="G165" s="154" t="s">
        <v>186</v>
      </c>
      <c r="H165" s="155">
        <v>10</v>
      </c>
      <c r="I165" s="156"/>
      <c r="J165" s="157">
        <f>ROUND(I165*H165,2)</f>
        <v>0</v>
      </c>
      <c r="K165" s="158"/>
      <c r="L165" s="30"/>
      <c r="M165" s="159" t="s">
        <v>1</v>
      </c>
      <c r="N165" s="124" t="s">
        <v>40</v>
      </c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AR165" s="162" t="s">
        <v>156</v>
      </c>
      <c r="AT165" s="162" t="s">
        <v>152</v>
      </c>
      <c r="AU165" s="162" t="s">
        <v>85</v>
      </c>
      <c r="AY165" s="14" t="s">
        <v>148</v>
      </c>
      <c r="BE165" s="90">
        <f>IF(N165="základní",J165,0)</f>
        <v>0</v>
      </c>
      <c r="BF165" s="90">
        <f>IF(N165="snížená",J165,0)</f>
        <v>0</v>
      </c>
      <c r="BG165" s="90">
        <f>IF(N165="zákl. přenesená",J165,0)</f>
        <v>0</v>
      </c>
      <c r="BH165" s="90">
        <f>IF(N165="sníž. přenesená",J165,0)</f>
        <v>0</v>
      </c>
      <c r="BI165" s="90">
        <f>IF(N165="nulová",J165,0)</f>
        <v>0</v>
      </c>
      <c r="BJ165" s="14" t="s">
        <v>83</v>
      </c>
      <c r="BK165" s="90">
        <f>ROUND(I165*H165,2)</f>
        <v>0</v>
      </c>
      <c r="BL165" s="14" t="s">
        <v>156</v>
      </c>
      <c r="BM165" s="162" t="s">
        <v>1052</v>
      </c>
    </row>
    <row r="166" spans="2:47" s="1" customFormat="1" ht="19.5">
      <c r="B166" s="30"/>
      <c r="D166" s="163" t="s">
        <v>158</v>
      </c>
      <c r="F166" s="164" t="s">
        <v>1053</v>
      </c>
      <c r="I166" s="126"/>
      <c r="L166" s="30"/>
      <c r="M166" s="165"/>
      <c r="T166" s="52"/>
      <c r="AT166" s="14" t="s">
        <v>158</v>
      </c>
      <c r="AU166" s="14" t="s">
        <v>85</v>
      </c>
    </row>
    <row r="167" spans="2:63" s="11" customFormat="1" ht="22.9" customHeight="1">
      <c r="B167" s="139"/>
      <c r="D167" s="140" t="s">
        <v>74</v>
      </c>
      <c r="E167" s="149" t="s">
        <v>188</v>
      </c>
      <c r="F167" s="149" t="s">
        <v>189</v>
      </c>
      <c r="I167" s="142"/>
      <c r="J167" s="150">
        <f>BK167</f>
        <v>0</v>
      </c>
      <c r="L167" s="139"/>
      <c r="M167" s="144"/>
      <c r="P167" s="145">
        <f>SUM(P168:P176)</f>
        <v>0</v>
      </c>
      <c r="R167" s="145">
        <f>SUM(R168:R176)</f>
        <v>0</v>
      </c>
      <c r="T167" s="146">
        <f>SUM(T168:T176)</f>
        <v>0</v>
      </c>
      <c r="AR167" s="140" t="s">
        <v>83</v>
      </c>
      <c r="AT167" s="147" t="s">
        <v>74</v>
      </c>
      <c r="AU167" s="147" t="s">
        <v>83</v>
      </c>
      <c r="AY167" s="140" t="s">
        <v>148</v>
      </c>
      <c r="BK167" s="148">
        <f>SUM(BK168:BK176)</f>
        <v>0</v>
      </c>
    </row>
    <row r="168" spans="2:65" s="1" customFormat="1" ht="24.2" customHeight="1">
      <c r="B168" s="30"/>
      <c r="C168" s="151" t="s">
        <v>190</v>
      </c>
      <c r="D168" s="151" t="s">
        <v>152</v>
      </c>
      <c r="E168" s="152" t="s">
        <v>191</v>
      </c>
      <c r="F168" s="153" t="s">
        <v>192</v>
      </c>
      <c r="G168" s="154" t="s">
        <v>193</v>
      </c>
      <c r="H168" s="155">
        <v>0.382</v>
      </c>
      <c r="I168" s="156"/>
      <c r="J168" s="157">
        <f>ROUND(I168*H168,2)</f>
        <v>0</v>
      </c>
      <c r="K168" s="158"/>
      <c r="L168" s="30"/>
      <c r="M168" s="159" t="s">
        <v>1</v>
      </c>
      <c r="N168" s="124" t="s">
        <v>40</v>
      </c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AR168" s="162" t="s">
        <v>156</v>
      </c>
      <c r="AT168" s="162" t="s">
        <v>152</v>
      </c>
      <c r="AU168" s="162" t="s">
        <v>85</v>
      </c>
      <c r="AY168" s="14" t="s">
        <v>148</v>
      </c>
      <c r="BE168" s="90">
        <f>IF(N168="základní",J168,0)</f>
        <v>0</v>
      </c>
      <c r="BF168" s="90">
        <f>IF(N168="snížená",J168,0)</f>
        <v>0</v>
      </c>
      <c r="BG168" s="90">
        <f>IF(N168="zákl. přenesená",J168,0)</f>
        <v>0</v>
      </c>
      <c r="BH168" s="90">
        <f>IF(N168="sníž. přenesená",J168,0)</f>
        <v>0</v>
      </c>
      <c r="BI168" s="90">
        <f>IF(N168="nulová",J168,0)</f>
        <v>0</v>
      </c>
      <c r="BJ168" s="14" t="s">
        <v>83</v>
      </c>
      <c r="BK168" s="90">
        <f>ROUND(I168*H168,2)</f>
        <v>0</v>
      </c>
      <c r="BL168" s="14" t="s">
        <v>156</v>
      </c>
      <c r="BM168" s="162" t="s">
        <v>194</v>
      </c>
    </row>
    <row r="169" spans="2:47" s="1" customFormat="1" ht="19.5">
      <c r="B169" s="30"/>
      <c r="D169" s="163" t="s">
        <v>158</v>
      </c>
      <c r="F169" s="164" t="s">
        <v>195</v>
      </c>
      <c r="I169" s="126"/>
      <c r="L169" s="30"/>
      <c r="M169" s="165"/>
      <c r="T169" s="52"/>
      <c r="AT169" s="14" t="s">
        <v>158</v>
      </c>
      <c r="AU169" s="14" t="s">
        <v>85</v>
      </c>
    </row>
    <row r="170" spans="2:65" s="1" customFormat="1" ht="24.2" customHeight="1">
      <c r="B170" s="30"/>
      <c r="C170" s="151" t="s">
        <v>196</v>
      </c>
      <c r="D170" s="151" t="s">
        <v>152</v>
      </c>
      <c r="E170" s="152" t="s">
        <v>197</v>
      </c>
      <c r="F170" s="153" t="s">
        <v>198</v>
      </c>
      <c r="G170" s="154" t="s">
        <v>193</v>
      </c>
      <c r="H170" s="155">
        <v>0.382</v>
      </c>
      <c r="I170" s="156"/>
      <c r="J170" s="157">
        <f>ROUND(I170*H170,2)</f>
        <v>0</v>
      </c>
      <c r="K170" s="158"/>
      <c r="L170" s="30"/>
      <c r="M170" s="159" t="s">
        <v>1</v>
      </c>
      <c r="N170" s="124" t="s">
        <v>40</v>
      </c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AR170" s="162" t="s">
        <v>156</v>
      </c>
      <c r="AT170" s="162" t="s">
        <v>152</v>
      </c>
      <c r="AU170" s="162" t="s">
        <v>85</v>
      </c>
      <c r="AY170" s="14" t="s">
        <v>148</v>
      </c>
      <c r="BE170" s="90">
        <f>IF(N170="základní",J170,0)</f>
        <v>0</v>
      </c>
      <c r="BF170" s="90">
        <f>IF(N170="snížená",J170,0)</f>
        <v>0</v>
      </c>
      <c r="BG170" s="90">
        <f>IF(N170="zákl. přenesená",J170,0)</f>
        <v>0</v>
      </c>
      <c r="BH170" s="90">
        <f>IF(N170="sníž. přenesená",J170,0)</f>
        <v>0</v>
      </c>
      <c r="BI170" s="90">
        <f>IF(N170="nulová",J170,0)</f>
        <v>0</v>
      </c>
      <c r="BJ170" s="14" t="s">
        <v>83</v>
      </c>
      <c r="BK170" s="90">
        <f>ROUND(I170*H170,2)</f>
        <v>0</v>
      </c>
      <c r="BL170" s="14" t="s">
        <v>156</v>
      </c>
      <c r="BM170" s="162" t="s">
        <v>199</v>
      </c>
    </row>
    <row r="171" spans="2:47" s="1" customFormat="1" ht="19.5">
      <c r="B171" s="30"/>
      <c r="D171" s="163" t="s">
        <v>158</v>
      </c>
      <c r="F171" s="164" t="s">
        <v>200</v>
      </c>
      <c r="I171" s="126"/>
      <c r="L171" s="30"/>
      <c r="M171" s="165"/>
      <c r="T171" s="52"/>
      <c r="AT171" s="14" t="s">
        <v>158</v>
      </c>
      <c r="AU171" s="14" t="s">
        <v>85</v>
      </c>
    </row>
    <row r="172" spans="2:65" s="1" customFormat="1" ht="24.2" customHeight="1">
      <c r="B172" s="30"/>
      <c r="C172" s="151" t="s">
        <v>201</v>
      </c>
      <c r="D172" s="151" t="s">
        <v>152</v>
      </c>
      <c r="E172" s="152" t="s">
        <v>202</v>
      </c>
      <c r="F172" s="153" t="s">
        <v>203</v>
      </c>
      <c r="G172" s="154" t="s">
        <v>193</v>
      </c>
      <c r="H172" s="155">
        <v>90</v>
      </c>
      <c r="I172" s="156"/>
      <c r="J172" s="157">
        <f>ROUND(I172*H172,2)</f>
        <v>0</v>
      </c>
      <c r="K172" s="158"/>
      <c r="L172" s="30"/>
      <c r="M172" s="159" t="s">
        <v>1</v>
      </c>
      <c r="N172" s="124" t="s">
        <v>40</v>
      </c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AR172" s="162" t="s">
        <v>156</v>
      </c>
      <c r="AT172" s="162" t="s">
        <v>152</v>
      </c>
      <c r="AU172" s="162" t="s">
        <v>85</v>
      </c>
      <c r="AY172" s="14" t="s">
        <v>148</v>
      </c>
      <c r="BE172" s="90">
        <f>IF(N172="základní",J172,0)</f>
        <v>0</v>
      </c>
      <c r="BF172" s="90">
        <f>IF(N172="snížená",J172,0)</f>
        <v>0</v>
      </c>
      <c r="BG172" s="90">
        <f>IF(N172="zákl. přenesená",J172,0)</f>
        <v>0</v>
      </c>
      <c r="BH172" s="90">
        <f>IF(N172="sníž. přenesená",J172,0)</f>
        <v>0</v>
      </c>
      <c r="BI172" s="90">
        <f>IF(N172="nulová",J172,0)</f>
        <v>0</v>
      </c>
      <c r="BJ172" s="14" t="s">
        <v>83</v>
      </c>
      <c r="BK172" s="90">
        <f>ROUND(I172*H172,2)</f>
        <v>0</v>
      </c>
      <c r="BL172" s="14" t="s">
        <v>156</v>
      </c>
      <c r="BM172" s="162" t="s">
        <v>204</v>
      </c>
    </row>
    <row r="173" spans="2:47" s="1" customFormat="1" ht="29.25">
      <c r="B173" s="30"/>
      <c r="D173" s="163" t="s">
        <v>158</v>
      </c>
      <c r="F173" s="164" t="s">
        <v>205</v>
      </c>
      <c r="I173" s="126"/>
      <c r="L173" s="30"/>
      <c r="M173" s="165"/>
      <c r="T173" s="52"/>
      <c r="AT173" s="14" t="s">
        <v>158</v>
      </c>
      <c r="AU173" s="14" t="s">
        <v>85</v>
      </c>
    </row>
    <row r="174" spans="2:51" s="12" customFormat="1" ht="12">
      <c r="B174" s="166"/>
      <c r="D174" s="163" t="s">
        <v>206</v>
      </c>
      <c r="F174" s="167" t="s">
        <v>207</v>
      </c>
      <c r="H174" s="168">
        <v>90</v>
      </c>
      <c r="I174" s="169"/>
      <c r="L174" s="166"/>
      <c r="M174" s="170"/>
      <c r="T174" s="171"/>
      <c r="AT174" s="172" t="s">
        <v>206</v>
      </c>
      <c r="AU174" s="172" t="s">
        <v>85</v>
      </c>
      <c r="AV174" s="12" t="s">
        <v>85</v>
      </c>
      <c r="AW174" s="12" t="s">
        <v>4</v>
      </c>
      <c r="AX174" s="12" t="s">
        <v>83</v>
      </c>
      <c r="AY174" s="172" t="s">
        <v>148</v>
      </c>
    </row>
    <row r="175" spans="2:65" s="1" customFormat="1" ht="49.15" customHeight="1">
      <c r="B175" s="30"/>
      <c r="C175" s="151" t="s">
        <v>208</v>
      </c>
      <c r="D175" s="151" t="s">
        <v>152</v>
      </c>
      <c r="E175" s="152" t="s">
        <v>209</v>
      </c>
      <c r="F175" s="153" t="s">
        <v>210</v>
      </c>
      <c r="G175" s="154" t="s">
        <v>193</v>
      </c>
      <c r="H175" s="155">
        <v>0.382</v>
      </c>
      <c r="I175" s="156"/>
      <c r="J175" s="157">
        <f>ROUND(I175*H175,2)</f>
        <v>0</v>
      </c>
      <c r="K175" s="158"/>
      <c r="L175" s="30"/>
      <c r="M175" s="159" t="s">
        <v>1</v>
      </c>
      <c r="N175" s="124" t="s">
        <v>40</v>
      </c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AR175" s="162" t="s">
        <v>156</v>
      </c>
      <c r="AT175" s="162" t="s">
        <v>152</v>
      </c>
      <c r="AU175" s="162" t="s">
        <v>85</v>
      </c>
      <c r="AY175" s="14" t="s">
        <v>148</v>
      </c>
      <c r="BE175" s="90">
        <f>IF(N175="základní",J175,0)</f>
        <v>0</v>
      </c>
      <c r="BF175" s="90">
        <f>IF(N175="snížená",J175,0)</f>
        <v>0</v>
      </c>
      <c r="BG175" s="90">
        <f>IF(N175="zákl. přenesená",J175,0)</f>
        <v>0</v>
      </c>
      <c r="BH175" s="90">
        <f>IF(N175="sníž. přenesená",J175,0)</f>
        <v>0</v>
      </c>
      <c r="BI175" s="90">
        <f>IF(N175="nulová",J175,0)</f>
        <v>0</v>
      </c>
      <c r="BJ175" s="14" t="s">
        <v>83</v>
      </c>
      <c r="BK175" s="90">
        <f>ROUND(I175*H175,2)</f>
        <v>0</v>
      </c>
      <c r="BL175" s="14" t="s">
        <v>156</v>
      </c>
      <c r="BM175" s="162" t="s">
        <v>211</v>
      </c>
    </row>
    <row r="176" spans="2:47" s="1" customFormat="1" ht="29.25">
      <c r="B176" s="30"/>
      <c r="D176" s="163" t="s">
        <v>158</v>
      </c>
      <c r="F176" s="164" t="s">
        <v>212</v>
      </c>
      <c r="I176" s="126"/>
      <c r="L176" s="30"/>
      <c r="M176" s="165"/>
      <c r="T176" s="52"/>
      <c r="AT176" s="14" t="s">
        <v>158</v>
      </c>
      <c r="AU176" s="14" t="s">
        <v>85</v>
      </c>
    </row>
    <row r="177" spans="2:63" s="11" customFormat="1" ht="25.9" customHeight="1">
      <c r="B177" s="139"/>
      <c r="D177" s="140" t="s">
        <v>74</v>
      </c>
      <c r="E177" s="141" t="s">
        <v>213</v>
      </c>
      <c r="F177" s="141" t="s">
        <v>214</v>
      </c>
      <c r="I177" s="142"/>
      <c r="J177" s="143">
        <f>BK177</f>
        <v>0</v>
      </c>
      <c r="L177" s="139"/>
      <c r="M177" s="144"/>
      <c r="P177" s="145">
        <f>P178+P411+P508</f>
        <v>0</v>
      </c>
      <c r="R177" s="145">
        <f>R178+R411+R508</f>
        <v>0.21216</v>
      </c>
      <c r="T177" s="146">
        <f>T178+T411+T508</f>
        <v>0.0229</v>
      </c>
      <c r="AR177" s="140" t="s">
        <v>85</v>
      </c>
      <c r="AT177" s="147" t="s">
        <v>74</v>
      </c>
      <c r="AU177" s="147" t="s">
        <v>75</v>
      </c>
      <c r="AY177" s="140" t="s">
        <v>148</v>
      </c>
      <c r="BK177" s="148">
        <f>BK178+BK411+BK508</f>
        <v>0</v>
      </c>
    </row>
    <row r="178" spans="2:63" s="11" customFormat="1" ht="22.9" customHeight="1">
      <c r="B178" s="139"/>
      <c r="D178" s="140" t="s">
        <v>74</v>
      </c>
      <c r="E178" s="149" t="s">
        <v>215</v>
      </c>
      <c r="F178" s="149" t="s">
        <v>216</v>
      </c>
      <c r="I178" s="142"/>
      <c r="J178" s="150">
        <f>BK178</f>
        <v>0</v>
      </c>
      <c r="L178" s="139"/>
      <c r="M178" s="144"/>
      <c r="P178" s="145">
        <f>P179+P338+P369+P390</f>
        <v>0</v>
      </c>
      <c r="R178" s="145">
        <f>R179+R338+R369+R390</f>
        <v>0.15954</v>
      </c>
      <c r="T178" s="146">
        <f>T179+T338+T369+T390</f>
        <v>0.01515</v>
      </c>
      <c r="AR178" s="140" t="s">
        <v>85</v>
      </c>
      <c r="AT178" s="147" t="s">
        <v>74</v>
      </c>
      <c r="AU178" s="147" t="s">
        <v>83</v>
      </c>
      <c r="AY178" s="140" t="s">
        <v>148</v>
      </c>
      <c r="BK178" s="148">
        <f>BK179+BK338+BK369+BK390</f>
        <v>0</v>
      </c>
    </row>
    <row r="179" spans="2:63" s="11" customFormat="1" ht="20.85" customHeight="1">
      <c r="B179" s="139"/>
      <c r="D179" s="140" t="s">
        <v>74</v>
      </c>
      <c r="E179" s="149" t="s">
        <v>217</v>
      </c>
      <c r="F179" s="149" t="s">
        <v>218</v>
      </c>
      <c r="I179" s="142"/>
      <c r="J179" s="150">
        <f>BK179</f>
        <v>0</v>
      </c>
      <c r="L179" s="139"/>
      <c r="M179" s="144"/>
      <c r="P179" s="145">
        <f>SUM(P180:P337)</f>
        <v>0</v>
      </c>
      <c r="R179" s="145">
        <f>SUM(R180:R337)</f>
        <v>0.07913</v>
      </c>
      <c r="T179" s="146">
        <f>SUM(T180:T337)</f>
        <v>0.00015000000000000001</v>
      </c>
      <c r="AR179" s="140" t="s">
        <v>85</v>
      </c>
      <c r="AT179" s="147" t="s">
        <v>74</v>
      </c>
      <c r="AU179" s="147" t="s">
        <v>85</v>
      </c>
      <c r="AY179" s="140" t="s">
        <v>148</v>
      </c>
      <c r="BK179" s="148">
        <f>SUM(BK180:BK337)</f>
        <v>0</v>
      </c>
    </row>
    <row r="180" spans="2:65" s="1" customFormat="1" ht="24.2" customHeight="1">
      <c r="B180" s="30"/>
      <c r="C180" s="151" t="s">
        <v>219</v>
      </c>
      <c r="D180" s="151" t="s">
        <v>152</v>
      </c>
      <c r="E180" s="152" t="s">
        <v>220</v>
      </c>
      <c r="F180" s="153" t="s">
        <v>221</v>
      </c>
      <c r="G180" s="154" t="s">
        <v>170</v>
      </c>
      <c r="H180" s="155">
        <v>1</v>
      </c>
      <c r="I180" s="156"/>
      <c r="J180" s="157">
        <f>ROUND(I180*H180,2)</f>
        <v>0</v>
      </c>
      <c r="K180" s="158"/>
      <c r="L180" s="30"/>
      <c r="M180" s="159" t="s">
        <v>1</v>
      </c>
      <c r="N180" s="124" t="s">
        <v>40</v>
      </c>
      <c r="P180" s="160">
        <f>O180*H180</f>
        <v>0</v>
      </c>
      <c r="Q180" s="160">
        <v>0</v>
      </c>
      <c r="R180" s="160">
        <f>Q180*H180</f>
        <v>0</v>
      </c>
      <c r="S180" s="160">
        <v>0</v>
      </c>
      <c r="T180" s="161">
        <f>S180*H180</f>
        <v>0</v>
      </c>
      <c r="AR180" s="162" t="s">
        <v>222</v>
      </c>
      <c r="AT180" s="162" t="s">
        <v>152</v>
      </c>
      <c r="AU180" s="162" t="s">
        <v>149</v>
      </c>
      <c r="AY180" s="14" t="s">
        <v>148</v>
      </c>
      <c r="BE180" s="90">
        <f>IF(N180="základní",J180,0)</f>
        <v>0</v>
      </c>
      <c r="BF180" s="90">
        <f>IF(N180="snížená",J180,0)</f>
        <v>0</v>
      </c>
      <c r="BG180" s="90">
        <f>IF(N180="zákl. přenesená",J180,0)</f>
        <v>0</v>
      </c>
      <c r="BH180" s="90">
        <f>IF(N180="sníž. přenesená",J180,0)</f>
        <v>0</v>
      </c>
      <c r="BI180" s="90">
        <f>IF(N180="nulová",J180,0)</f>
        <v>0</v>
      </c>
      <c r="BJ180" s="14" t="s">
        <v>83</v>
      </c>
      <c r="BK180" s="90">
        <f>ROUND(I180*H180,2)</f>
        <v>0</v>
      </c>
      <c r="BL180" s="14" t="s">
        <v>222</v>
      </c>
      <c r="BM180" s="162" t="s">
        <v>223</v>
      </c>
    </row>
    <row r="181" spans="2:47" s="1" customFormat="1" ht="19.5">
      <c r="B181" s="30"/>
      <c r="D181" s="163" t="s">
        <v>158</v>
      </c>
      <c r="F181" s="164" t="s">
        <v>224</v>
      </c>
      <c r="I181" s="126"/>
      <c r="L181" s="30"/>
      <c r="M181" s="165"/>
      <c r="T181" s="52"/>
      <c r="AT181" s="14" t="s">
        <v>158</v>
      </c>
      <c r="AU181" s="14" t="s">
        <v>149</v>
      </c>
    </row>
    <row r="182" spans="2:65" s="1" customFormat="1" ht="16.5" customHeight="1">
      <c r="B182" s="30"/>
      <c r="C182" s="173" t="s">
        <v>225</v>
      </c>
      <c r="D182" s="173" t="s">
        <v>226</v>
      </c>
      <c r="E182" s="174" t="s">
        <v>227</v>
      </c>
      <c r="F182" s="175" t="s">
        <v>228</v>
      </c>
      <c r="G182" s="176" t="s">
        <v>170</v>
      </c>
      <c r="H182" s="177">
        <v>1</v>
      </c>
      <c r="I182" s="178"/>
      <c r="J182" s="179">
        <f>ROUND(I182*H182,2)</f>
        <v>0</v>
      </c>
      <c r="K182" s="180"/>
      <c r="L182" s="181"/>
      <c r="M182" s="182" t="s">
        <v>1</v>
      </c>
      <c r="N182" s="183" t="s">
        <v>40</v>
      </c>
      <c r="P182" s="160">
        <f>O182*H182</f>
        <v>0</v>
      </c>
      <c r="Q182" s="160">
        <v>0.00023</v>
      </c>
      <c r="R182" s="160">
        <f>Q182*H182</f>
        <v>0.00023</v>
      </c>
      <c r="S182" s="160">
        <v>0</v>
      </c>
      <c r="T182" s="161">
        <f>S182*H182</f>
        <v>0</v>
      </c>
      <c r="AR182" s="162" t="s">
        <v>229</v>
      </c>
      <c r="AT182" s="162" t="s">
        <v>226</v>
      </c>
      <c r="AU182" s="162" t="s">
        <v>149</v>
      </c>
      <c r="AY182" s="14" t="s">
        <v>148</v>
      </c>
      <c r="BE182" s="90">
        <f>IF(N182="základní",J182,0)</f>
        <v>0</v>
      </c>
      <c r="BF182" s="90">
        <f>IF(N182="snížená",J182,0)</f>
        <v>0</v>
      </c>
      <c r="BG182" s="90">
        <f>IF(N182="zákl. přenesená",J182,0)</f>
        <v>0</v>
      </c>
      <c r="BH182" s="90">
        <f>IF(N182="sníž. přenesená",J182,0)</f>
        <v>0</v>
      </c>
      <c r="BI182" s="90">
        <f>IF(N182="nulová",J182,0)</f>
        <v>0</v>
      </c>
      <c r="BJ182" s="14" t="s">
        <v>83</v>
      </c>
      <c r="BK182" s="90">
        <f>ROUND(I182*H182,2)</f>
        <v>0</v>
      </c>
      <c r="BL182" s="14" t="s">
        <v>222</v>
      </c>
      <c r="BM182" s="162" t="s">
        <v>230</v>
      </c>
    </row>
    <row r="183" spans="2:47" s="1" customFormat="1" ht="12">
      <c r="B183" s="30"/>
      <c r="D183" s="163" t="s">
        <v>158</v>
      </c>
      <c r="F183" s="164" t="s">
        <v>228</v>
      </c>
      <c r="I183" s="126"/>
      <c r="L183" s="30"/>
      <c r="M183" s="165"/>
      <c r="T183" s="52"/>
      <c r="AT183" s="14" t="s">
        <v>158</v>
      </c>
      <c r="AU183" s="14" t="s">
        <v>149</v>
      </c>
    </row>
    <row r="184" spans="2:65" s="1" customFormat="1" ht="24.2" customHeight="1">
      <c r="B184" s="30"/>
      <c r="C184" s="151" t="s">
        <v>231</v>
      </c>
      <c r="D184" s="151" t="s">
        <v>152</v>
      </c>
      <c r="E184" s="152" t="s">
        <v>232</v>
      </c>
      <c r="F184" s="153" t="s">
        <v>233</v>
      </c>
      <c r="G184" s="154" t="s">
        <v>170</v>
      </c>
      <c r="H184" s="155">
        <v>1</v>
      </c>
      <c r="I184" s="156"/>
      <c r="J184" s="157">
        <f>ROUND(I184*H184,2)</f>
        <v>0</v>
      </c>
      <c r="K184" s="158"/>
      <c r="L184" s="30"/>
      <c r="M184" s="159" t="s">
        <v>1</v>
      </c>
      <c r="N184" s="124" t="s">
        <v>40</v>
      </c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AR184" s="162" t="s">
        <v>222</v>
      </c>
      <c r="AT184" s="162" t="s">
        <v>152</v>
      </c>
      <c r="AU184" s="162" t="s">
        <v>149</v>
      </c>
      <c r="AY184" s="14" t="s">
        <v>148</v>
      </c>
      <c r="BE184" s="90">
        <f>IF(N184="základní",J184,0)</f>
        <v>0</v>
      </c>
      <c r="BF184" s="90">
        <f>IF(N184="snížená",J184,0)</f>
        <v>0</v>
      </c>
      <c r="BG184" s="90">
        <f>IF(N184="zákl. přenesená",J184,0)</f>
        <v>0</v>
      </c>
      <c r="BH184" s="90">
        <f>IF(N184="sníž. přenesená",J184,0)</f>
        <v>0</v>
      </c>
      <c r="BI184" s="90">
        <f>IF(N184="nulová",J184,0)</f>
        <v>0</v>
      </c>
      <c r="BJ184" s="14" t="s">
        <v>83</v>
      </c>
      <c r="BK184" s="90">
        <f>ROUND(I184*H184,2)</f>
        <v>0</v>
      </c>
      <c r="BL184" s="14" t="s">
        <v>222</v>
      </c>
      <c r="BM184" s="162" t="s">
        <v>234</v>
      </c>
    </row>
    <row r="185" spans="2:47" s="1" customFormat="1" ht="19.5">
      <c r="B185" s="30"/>
      <c r="D185" s="163" t="s">
        <v>158</v>
      </c>
      <c r="F185" s="164" t="s">
        <v>235</v>
      </c>
      <c r="I185" s="126"/>
      <c r="L185" s="30"/>
      <c r="M185" s="165"/>
      <c r="T185" s="52"/>
      <c r="AT185" s="14" t="s">
        <v>158</v>
      </c>
      <c r="AU185" s="14" t="s">
        <v>149</v>
      </c>
    </row>
    <row r="186" spans="2:65" s="1" customFormat="1" ht="24.2" customHeight="1">
      <c r="B186" s="30"/>
      <c r="C186" s="173" t="s">
        <v>1054</v>
      </c>
      <c r="D186" s="173" t="s">
        <v>226</v>
      </c>
      <c r="E186" s="174" t="s">
        <v>1055</v>
      </c>
      <c r="F186" s="175" t="s">
        <v>1056</v>
      </c>
      <c r="G186" s="176" t="s">
        <v>170</v>
      </c>
      <c r="H186" s="177">
        <v>1</v>
      </c>
      <c r="I186" s="178"/>
      <c r="J186" s="179">
        <f>ROUND(I186*H186,2)</f>
        <v>0</v>
      </c>
      <c r="K186" s="180"/>
      <c r="L186" s="181"/>
      <c r="M186" s="182" t="s">
        <v>1</v>
      </c>
      <c r="N186" s="183" t="s">
        <v>40</v>
      </c>
      <c r="P186" s="160">
        <f>O186*H186</f>
        <v>0</v>
      </c>
      <c r="Q186" s="160">
        <v>0.00503</v>
      </c>
      <c r="R186" s="160">
        <f>Q186*H186</f>
        <v>0.00503</v>
      </c>
      <c r="S186" s="160">
        <v>0</v>
      </c>
      <c r="T186" s="161">
        <f>S186*H186</f>
        <v>0</v>
      </c>
      <c r="AR186" s="162" t="s">
        <v>229</v>
      </c>
      <c r="AT186" s="162" t="s">
        <v>226</v>
      </c>
      <c r="AU186" s="162" t="s">
        <v>149</v>
      </c>
      <c r="AY186" s="14" t="s">
        <v>148</v>
      </c>
      <c r="BE186" s="90">
        <f>IF(N186="základní",J186,0)</f>
        <v>0</v>
      </c>
      <c r="BF186" s="90">
        <f>IF(N186="snížená",J186,0)</f>
        <v>0</v>
      </c>
      <c r="BG186" s="90">
        <f>IF(N186="zákl. přenesená",J186,0)</f>
        <v>0</v>
      </c>
      <c r="BH186" s="90">
        <f>IF(N186="sníž. přenesená",J186,0)</f>
        <v>0</v>
      </c>
      <c r="BI186" s="90">
        <f>IF(N186="nulová",J186,0)</f>
        <v>0</v>
      </c>
      <c r="BJ186" s="14" t="s">
        <v>83</v>
      </c>
      <c r="BK186" s="90">
        <f>ROUND(I186*H186,2)</f>
        <v>0</v>
      </c>
      <c r="BL186" s="14" t="s">
        <v>222</v>
      </c>
      <c r="BM186" s="162" t="s">
        <v>1057</v>
      </c>
    </row>
    <row r="187" spans="2:47" s="1" customFormat="1" ht="12">
      <c r="B187" s="30"/>
      <c r="D187" s="163" t="s">
        <v>158</v>
      </c>
      <c r="F187" s="164" t="s">
        <v>1058</v>
      </c>
      <c r="I187" s="126"/>
      <c r="L187" s="30"/>
      <c r="M187" s="165"/>
      <c r="T187" s="52"/>
      <c r="AT187" s="14" t="s">
        <v>158</v>
      </c>
      <c r="AU187" s="14" t="s">
        <v>149</v>
      </c>
    </row>
    <row r="188" spans="2:65" s="1" customFormat="1" ht="24.2" customHeight="1">
      <c r="B188" s="30"/>
      <c r="C188" s="173" t="s">
        <v>1059</v>
      </c>
      <c r="D188" s="173" t="s">
        <v>226</v>
      </c>
      <c r="E188" s="174" t="s">
        <v>1060</v>
      </c>
      <c r="F188" s="175" t="s">
        <v>1061</v>
      </c>
      <c r="G188" s="176" t="s">
        <v>170</v>
      </c>
      <c r="H188" s="177">
        <v>1</v>
      </c>
      <c r="I188" s="178"/>
      <c r="J188" s="179">
        <f>ROUND(I188*H188,2)</f>
        <v>0</v>
      </c>
      <c r="K188" s="180"/>
      <c r="L188" s="181"/>
      <c r="M188" s="182" t="s">
        <v>1</v>
      </c>
      <c r="N188" s="183" t="s">
        <v>40</v>
      </c>
      <c r="P188" s="160">
        <f>O188*H188</f>
        <v>0</v>
      </c>
      <c r="Q188" s="160">
        <v>0.00503</v>
      </c>
      <c r="R188" s="160">
        <f>Q188*H188</f>
        <v>0.00503</v>
      </c>
      <c r="S188" s="160">
        <v>0</v>
      </c>
      <c r="T188" s="161">
        <f>S188*H188</f>
        <v>0</v>
      </c>
      <c r="AR188" s="162" t="s">
        <v>229</v>
      </c>
      <c r="AT188" s="162" t="s">
        <v>226</v>
      </c>
      <c r="AU188" s="162" t="s">
        <v>149</v>
      </c>
      <c r="AY188" s="14" t="s">
        <v>148</v>
      </c>
      <c r="BE188" s="90">
        <f>IF(N188="základní",J188,0)</f>
        <v>0</v>
      </c>
      <c r="BF188" s="90">
        <f>IF(N188="snížená",J188,0)</f>
        <v>0</v>
      </c>
      <c r="BG188" s="90">
        <f>IF(N188="zákl. přenesená",J188,0)</f>
        <v>0</v>
      </c>
      <c r="BH188" s="90">
        <f>IF(N188="sníž. přenesená",J188,0)</f>
        <v>0</v>
      </c>
      <c r="BI188" s="90">
        <f>IF(N188="nulová",J188,0)</f>
        <v>0</v>
      </c>
      <c r="BJ188" s="14" t="s">
        <v>83</v>
      </c>
      <c r="BK188" s="90">
        <f>ROUND(I188*H188,2)</f>
        <v>0</v>
      </c>
      <c r="BL188" s="14" t="s">
        <v>222</v>
      </c>
      <c r="BM188" s="162" t="s">
        <v>1062</v>
      </c>
    </row>
    <row r="189" spans="2:47" s="1" customFormat="1" ht="19.5">
      <c r="B189" s="30"/>
      <c r="D189" s="163" t="s">
        <v>158</v>
      </c>
      <c r="F189" s="164" t="s">
        <v>1061</v>
      </c>
      <c r="I189" s="126"/>
      <c r="L189" s="30"/>
      <c r="M189" s="165"/>
      <c r="T189" s="52"/>
      <c r="AT189" s="14" t="s">
        <v>158</v>
      </c>
      <c r="AU189" s="14" t="s">
        <v>149</v>
      </c>
    </row>
    <row r="190" spans="2:65" s="1" customFormat="1" ht="33" customHeight="1">
      <c r="B190" s="30"/>
      <c r="C190" s="151" t="s">
        <v>244</v>
      </c>
      <c r="D190" s="151" t="s">
        <v>152</v>
      </c>
      <c r="E190" s="152" t="s">
        <v>245</v>
      </c>
      <c r="F190" s="153" t="s">
        <v>246</v>
      </c>
      <c r="G190" s="154" t="s">
        <v>170</v>
      </c>
      <c r="H190" s="155">
        <v>8</v>
      </c>
      <c r="I190" s="156"/>
      <c r="J190" s="157">
        <f>ROUND(I190*H190,2)</f>
        <v>0</v>
      </c>
      <c r="K190" s="158"/>
      <c r="L190" s="30"/>
      <c r="M190" s="159" t="s">
        <v>1</v>
      </c>
      <c r="N190" s="124" t="s">
        <v>40</v>
      </c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AR190" s="162" t="s">
        <v>222</v>
      </c>
      <c r="AT190" s="162" t="s">
        <v>152</v>
      </c>
      <c r="AU190" s="162" t="s">
        <v>149</v>
      </c>
      <c r="AY190" s="14" t="s">
        <v>148</v>
      </c>
      <c r="BE190" s="90">
        <f>IF(N190="základní",J190,0)</f>
        <v>0</v>
      </c>
      <c r="BF190" s="90">
        <f>IF(N190="snížená",J190,0)</f>
        <v>0</v>
      </c>
      <c r="BG190" s="90">
        <f>IF(N190="zákl. přenesená",J190,0)</f>
        <v>0</v>
      </c>
      <c r="BH190" s="90">
        <f>IF(N190="sníž. přenesená",J190,0)</f>
        <v>0</v>
      </c>
      <c r="BI190" s="90">
        <f>IF(N190="nulová",J190,0)</f>
        <v>0</v>
      </c>
      <c r="BJ190" s="14" t="s">
        <v>83</v>
      </c>
      <c r="BK190" s="90">
        <f>ROUND(I190*H190,2)</f>
        <v>0</v>
      </c>
      <c r="BL190" s="14" t="s">
        <v>222</v>
      </c>
      <c r="BM190" s="162" t="s">
        <v>247</v>
      </c>
    </row>
    <row r="191" spans="2:47" s="1" customFormat="1" ht="19.5">
      <c r="B191" s="30"/>
      <c r="D191" s="163" t="s">
        <v>158</v>
      </c>
      <c r="F191" s="164" t="s">
        <v>246</v>
      </c>
      <c r="I191" s="126"/>
      <c r="L191" s="30"/>
      <c r="M191" s="165"/>
      <c r="T191" s="52"/>
      <c r="AT191" s="14" t="s">
        <v>158</v>
      </c>
      <c r="AU191" s="14" t="s">
        <v>149</v>
      </c>
    </row>
    <row r="192" spans="2:65" s="1" customFormat="1" ht="24.2" customHeight="1">
      <c r="B192" s="30"/>
      <c r="C192" s="173" t="s">
        <v>248</v>
      </c>
      <c r="D192" s="173" t="s">
        <v>226</v>
      </c>
      <c r="E192" s="174" t="s">
        <v>249</v>
      </c>
      <c r="F192" s="175" t="s">
        <v>250</v>
      </c>
      <c r="G192" s="176" t="s">
        <v>170</v>
      </c>
      <c r="H192" s="177">
        <v>7</v>
      </c>
      <c r="I192" s="178"/>
      <c r="J192" s="179">
        <f>ROUND(I192*H192,2)</f>
        <v>0</v>
      </c>
      <c r="K192" s="180"/>
      <c r="L192" s="181"/>
      <c r="M192" s="182" t="s">
        <v>1</v>
      </c>
      <c r="N192" s="183" t="s">
        <v>40</v>
      </c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AR192" s="162" t="s">
        <v>229</v>
      </c>
      <c r="AT192" s="162" t="s">
        <v>226</v>
      </c>
      <c r="AU192" s="162" t="s">
        <v>149</v>
      </c>
      <c r="AY192" s="14" t="s">
        <v>148</v>
      </c>
      <c r="BE192" s="90">
        <f>IF(N192="základní",J192,0)</f>
        <v>0</v>
      </c>
      <c r="BF192" s="90">
        <f>IF(N192="snížená",J192,0)</f>
        <v>0</v>
      </c>
      <c r="BG192" s="90">
        <f>IF(N192="zákl. přenesená",J192,0)</f>
        <v>0</v>
      </c>
      <c r="BH192" s="90">
        <f>IF(N192="sníž. přenesená",J192,0)</f>
        <v>0</v>
      </c>
      <c r="BI192" s="90">
        <f>IF(N192="nulová",J192,0)</f>
        <v>0</v>
      </c>
      <c r="BJ192" s="14" t="s">
        <v>83</v>
      </c>
      <c r="BK192" s="90">
        <f>ROUND(I192*H192,2)</f>
        <v>0</v>
      </c>
      <c r="BL192" s="14" t="s">
        <v>222</v>
      </c>
      <c r="BM192" s="162" t="s">
        <v>251</v>
      </c>
    </row>
    <row r="193" spans="2:47" s="1" customFormat="1" ht="19.5">
      <c r="B193" s="30"/>
      <c r="D193" s="163" t="s">
        <v>158</v>
      </c>
      <c r="F193" s="164" t="s">
        <v>250</v>
      </c>
      <c r="I193" s="126"/>
      <c r="L193" s="30"/>
      <c r="M193" s="165"/>
      <c r="T193" s="52"/>
      <c r="AT193" s="14" t="s">
        <v>158</v>
      </c>
      <c r="AU193" s="14" t="s">
        <v>149</v>
      </c>
    </row>
    <row r="194" spans="2:65" s="1" customFormat="1" ht="24.2" customHeight="1">
      <c r="B194" s="30"/>
      <c r="C194" s="173" t="s">
        <v>1063</v>
      </c>
      <c r="D194" s="173" t="s">
        <v>226</v>
      </c>
      <c r="E194" s="174" t="s">
        <v>594</v>
      </c>
      <c r="F194" s="175" t="s">
        <v>595</v>
      </c>
      <c r="G194" s="176" t="s">
        <v>170</v>
      </c>
      <c r="H194" s="177">
        <v>1</v>
      </c>
      <c r="I194" s="178"/>
      <c r="J194" s="179">
        <f>ROUND(I194*H194,2)</f>
        <v>0</v>
      </c>
      <c r="K194" s="180"/>
      <c r="L194" s="181"/>
      <c r="M194" s="182" t="s">
        <v>1</v>
      </c>
      <c r="N194" s="183" t="s">
        <v>40</v>
      </c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AR194" s="162" t="s">
        <v>229</v>
      </c>
      <c r="AT194" s="162" t="s">
        <v>226</v>
      </c>
      <c r="AU194" s="162" t="s">
        <v>149</v>
      </c>
      <c r="AY194" s="14" t="s">
        <v>148</v>
      </c>
      <c r="BE194" s="90">
        <f>IF(N194="základní",J194,0)</f>
        <v>0</v>
      </c>
      <c r="BF194" s="90">
        <f>IF(N194="snížená",J194,0)</f>
        <v>0</v>
      </c>
      <c r="BG194" s="90">
        <f>IF(N194="zákl. přenesená",J194,0)</f>
        <v>0</v>
      </c>
      <c r="BH194" s="90">
        <f>IF(N194="sníž. přenesená",J194,0)</f>
        <v>0</v>
      </c>
      <c r="BI194" s="90">
        <f>IF(N194="nulová",J194,0)</f>
        <v>0</v>
      </c>
      <c r="BJ194" s="14" t="s">
        <v>83</v>
      </c>
      <c r="BK194" s="90">
        <f>ROUND(I194*H194,2)</f>
        <v>0</v>
      </c>
      <c r="BL194" s="14" t="s">
        <v>222</v>
      </c>
      <c r="BM194" s="162" t="s">
        <v>1064</v>
      </c>
    </row>
    <row r="195" spans="2:47" s="1" customFormat="1" ht="19.5">
      <c r="B195" s="30"/>
      <c r="D195" s="163" t="s">
        <v>158</v>
      </c>
      <c r="F195" s="164" t="s">
        <v>595</v>
      </c>
      <c r="I195" s="126"/>
      <c r="L195" s="30"/>
      <c r="M195" s="165"/>
      <c r="T195" s="52"/>
      <c r="AT195" s="14" t="s">
        <v>158</v>
      </c>
      <c r="AU195" s="14" t="s">
        <v>149</v>
      </c>
    </row>
    <row r="196" spans="2:65" s="1" customFormat="1" ht="33" customHeight="1">
      <c r="B196" s="30"/>
      <c r="C196" s="151" t="s">
        <v>261</v>
      </c>
      <c r="D196" s="151" t="s">
        <v>152</v>
      </c>
      <c r="E196" s="152" t="s">
        <v>262</v>
      </c>
      <c r="F196" s="153" t="s">
        <v>263</v>
      </c>
      <c r="G196" s="154" t="s">
        <v>170</v>
      </c>
      <c r="H196" s="155">
        <v>1</v>
      </c>
      <c r="I196" s="156"/>
      <c r="J196" s="157">
        <f>ROUND(I196*H196,2)</f>
        <v>0</v>
      </c>
      <c r="K196" s="158"/>
      <c r="L196" s="30"/>
      <c r="M196" s="159" t="s">
        <v>1</v>
      </c>
      <c r="N196" s="124" t="s">
        <v>40</v>
      </c>
      <c r="P196" s="160">
        <f>O196*H196</f>
        <v>0</v>
      </c>
      <c r="Q196" s="160">
        <v>0</v>
      </c>
      <c r="R196" s="160">
        <f>Q196*H196</f>
        <v>0</v>
      </c>
      <c r="S196" s="160">
        <v>0</v>
      </c>
      <c r="T196" s="161">
        <f>S196*H196</f>
        <v>0</v>
      </c>
      <c r="AR196" s="162" t="s">
        <v>222</v>
      </c>
      <c r="AT196" s="162" t="s">
        <v>152</v>
      </c>
      <c r="AU196" s="162" t="s">
        <v>149</v>
      </c>
      <c r="AY196" s="14" t="s">
        <v>148</v>
      </c>
      <c r="BE196" s="90">
        <f>IF(N196="základní",J196,0)</f>
        <v>0</v>
      </c>
      <c r="BF196" s="90">
        <f>IF(N196="snížená",J196,0)</f>
        <v>0</v>
      </c>
      <c r="BG196" s="90">
        <f>IF(N196="zákl. přenesená",J196,0)</f>
        <v>0</v>
      </c>
      <c r="BH196" s="90">
        <f>IF(N196="sníž. přenesená",J196,0)</f>
        <v>0</v>
      </c>
      <c r="BI196" s="90">
        <f>IF(N196="nulová",J196,0)</f>
        <v>0</v>
      </c>
      <c r="BJ196" s="14" t="s">
        <v>83</v>
      </c>
      <c r="BK196" s="90">
        <f>ROUND(I196*H196,2)</f>
        <v>0</v>
      </c>
      <c r="BL196" s="14" t="s">
        <v>222</v>
      </c>
      <c r="BM196" s="162" t="s">
        <v>264</v>
      </c>
    </row>
    <row r="197" spans="2:47" s="1" customFormat="1" ht="19.5">
      <c r="B197" s="30"/>
      <c r="D197" s="163" t="s">
        <v>158</v>
      </c>
      <c r="F197" s="164" t="s">
        <v>265</v>
      </c>
      <c r="I197" s="126"/>
      <c r="L197" s="30"/>
      <c r="M197" s="165"/>
      <c r="T197" s="52"/>
      <c r="AT197" s="14" t="s">
        <v>158</v>
      </c>
      <c r="AU197" s="14" t="s">
        <v>149</v>
      </c>
    </row>
    <row r="198" spans="2:65" s="1" customFormat="1" ht="24.2" customHeight="1">
      <c r="B198" s="30"/>
      <c r="C198" s="173" t="s">
        <v>266</v>
      </c>
      <c r="D198" s="173" t="s">
        <v>226</v>
      </c>
      <c r="E198" s="174" t="s">
        <v>267</v>
      </c>
      <c r="F198" s="175" t="s">
        <v>962</v>
      </c>
      <c r="G198" s="176" t="s">
        <v>170</v>
      </c>
      <c r="H198" s="177">
        <v>1</v>
      </c>
      <c r="I198" s="178"/>
      <c r="J198" s="179">
        <f>ROUND(I198*H198,2)</f>
        <v>0</v>
      </c>
      <c r="K198" s="180"/>
      <c r="L198" s="181"/>
      <c r="M198" s="182" t="s">
        <v>1</v>
      </c>
      <c r="N198" s="183" t="s">
        <v>40</v>
      </c>
      <c r="P198" s="160">
        <f>O198*H198</f>
        <v>0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AR198" s="162" t="s">
        <v>229</v>
      </c>
      <c r="AT198" s="162" t="s">
        <v>226</v>
      </c>
      <c r="AU198" s="162" t="s">
        <v>149</v>
      </c>
      <c r="AY198" s="14" t="s">
        <v>148</v>
      </c>
      <c r="BE198" s="90">
        <f>IF(N198="základní",J198,0)</f>
        <v>0</v>
      </c>
      <c r="BF198" s="90">
        <f>IF(N198="snížená",J198,0)</f>
        <v>0</v>
      </c>
      <c r="BG198" s="90">
        <f>IF(N198="zákl. přenesená",J198,0)</f>
        <v>0</v>
      </c>
      <c r="BH198" s="90">
        <f>IF(N198="sníž. přenesená",J198,0)</f>
        <v>0</v>
      </c>
      <c r="BI198" s="90">
        <f>IF(N198="nulová",J198,0)</f>
        <v>0</v>
      </c>
      <c r="BJ198" s="14" t="s">
        <v>83</v>
      </c>
      <c r="BK198" s="90">
        <f>ROUND(I198*H198,2)</f>
        <v>0</v>
      </c>
      <c r="BL198" s="14" t="s">
        <v>222</v>
      </c>
      <c r="BM198" s="162" t="s">
        <v>269</v>
      </c>
    </row>
    <row r="199" spans="2:47" s="1" customFormat="1" ht="19.5">
      <c r="B199" s="30"/>
      <c r="D199" s="163" t="s">
        <v>158</v>
      </c>
      <c r="F199" s="164" t="s">
        <v>962</v>
      </c>
      <c r="I199" s="126"/>
      <c r="L199" s="30"/>
      <c r="M199" s="165"/>
      <c r="T199" s="52"/>
      <c r="AT199" s="14" t="s">
        <v>158</v>
      </c>
      <c r="AU199" s="14" t="s">
        <v>149</v>
      </c>
    </row>
    <row r="200" spans="2:65" s="1" customFormat="1" ht="16.5" customHeight="1">
      <c r="B200" s="30"/>
      <c r="C200" s="151" t="s">
        <v>270</v>
      </c>
      <c r="D200" s="151" t="s">
        <v>152</v>
      </c>
      <c r="E200" s="152" t="s">
        <v>271</v>
      </c>
      <c r="F200" s="153" t="s">
        <v>272</v>
      </c>
      <c r="G200" s="154" t="s">
        <v>170</v>
      </c>
      <c r="H200" s="155">
        <v>1</v>
      </c>
      <c r="I200" s="156"/>
      <c r="J200" s="157">
        <f>ROUND(I200*H200,2)</f>
        <v>0</v>
      </c>
      <c r="K200" s="158"/>
      <c r="L200" s="30"/>
      <c r="M200" s="159" t="s">
        <v>1</v>
      </c>
      <c r="N200" s="124" t="s">
        <v>40</v>
      </c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AR200" s="162" t="s">
        <v>222</v>
      </c>
      <c r="AT200" s="162" t="s">
        <v>152</v>
      </c>
      <c r="AU200" s="162" t="s">
        <v>149</v>
      </c>
      <c r="AY200" s="14" t="s">
        <v>148</v>
      </c>
      <c r="BE200" s="90">
        <f>IF(N200="základní",J200,0)</f>
        <v>0</v>
      </c>
      <c r="BF200" s="90">
        <f>IF(N200="snížená",J200,0)</f>
        <v>0</v>
      </c>
      <c r="BG200" s="90">
        <f>IF(N200="zákl. přenesená",J200,0)</f>
        <v>0</v>
      </c>
      <c r="BH200" s="90">
        <f>IF(N200="sníž. přenesená",J200,0)</f>
        <v>0</v>
      </c>
      <c r="BI200" s="90">
        <f>IF(N200="nulová",J200,0)</f>
        <v>0</v>
      </c>
      <c r="BJ200" s="14" t="s">
        <v>83</v>
      </c>
      <c r="BK200" s="90">
        <f>ROUND(I200*H200,2)</f>
        <v>0</v>
      </c>
      <c r="BL200" s="14" t="s">
        <v>222</v>
      </c>
      <c r="BM200" s="162" t="s">
        <v>273</v>
      </c>
    </row>
    <row r="201" spans="2:47" s="1" customFormat="1" ht="19.5">
      <c r="B201" s="30"/>
      <c r="D201" s="163" t="s">
        <v>158</v>
      </c>
      <c r="F201" s="164" t="s">
        <v>274</v>
      </c>
      <c r="I201" s="126"/>
      <c r="L201" s="30"/>
      <c r="M201" s="165"/>
      <c r="T201" s="52"/>
      <c r="AT201" s="14" t="s">
        <v>158</v>
      </c>
      <c r="AU201" s="14" t="s">
        <v>149</v>
      </c>
    </row>
    <row r="202" spans="2:65" s="1" customFormat="1" ht="33" customHeight="1">
      <c r="B202" s="30"/>
      <c r="C202" s="173" t="s">
        <v>275</v>
      </c>
      <c r="D202" s="173" t="s">
        <v>226</v>
      </c>
      <c r="E202" s="174" t="s">
        <v>276</v>
      </c>
      <c r="F202" s="175" t="s">
        <v>963</v>
      </c>
      <c r="G202" s="176" t="s">
        <v>170</v>
      </c>
      <c r="H202" s="177">
        <v>1</v>
      </c>
      <c r="I202" s="178"/>
      <c r="J202" s="179">
        <f>ROUND(I202*H202,2)</f>
        <v>0</v>
      </c>
      <c r="K202" s="180"/>
      <c r="L202" s="181"/>
      <c r="M202" s="182" t="s">
        <v>1</v>
      </c>
      <c r="N202" s="183" t="s">
        <v>40</v>
      </c>
      <c r="P202" s="160">
        <f>O202*H202</f>
        <v>0</v>
      </c>
      <c r="Q202" s="160">
        <v>5E-05</v>
      </c>
      <c r="R202" s="160">
        <f>Q202*H202</f>
        <v>5E-05</v>
      </c>
      <c r="S202" s="160">
        <v>0</v>
      </c>
      <c r="T202" s="161">
        <f>S202*H202</f>
        <v>0</v>
      </c>
      <c r="AR202" s="162" t="s">
        <v>229</v>
      </c>
      <c r="AT202" s="162" t="s">
        <v>226</v>
      </c>
      <c r="AU202" s="162" t="s">
        <v>149</v>
      </c>
      <c r="AY202" s="14" t="s">
        <v>148</v>
      </c>
      <c r="BE202" s="90">
        <f>IF(N202="základní",J202,0)</f>
        <v>0</v>
      </c>
      <c r="BF202" s="90">
        <f>IF(N202="snížená",J202,0)</f>
        <v>0</v>
      </c>
      <c r="BG202" s="90">
        <f>IF(N202="zákl. přenesená",J202,0)</f>
        <v>0</v>
      </c>
      <c r="BH202" s="90">
        <f>IF(N202="sníž. přenesená",J202,0)</f>
        <v>0</v>
      </c>
      <c r="BI202" s="90">
        <f>IF(N202="nulová",J202,0)</f>
        <v>0</v>
      </c>
      <c r="BJ202" s="14" t="s">
        <v>83</v>
      </c>
      <c r="BK202" s="90">
        <f>ROUND(I202*H202,2)</f>
        <v>0</v>
      </c>
      <c r="BL202" s="14" t="s">
        <v>222</v>
      </c>
      <c r="BM202" s="162" t="s">
        <v>278</v>
      </c>
    </row>
    <row r="203" spans="2:47" s="1" customFormat="1" ht="19.5">
      <c r="B203" s="30"/>
      <c r="D203" s="163" t="s">
        <v>158</v>
      </c>
      <c r="F203" s="164" t="s">
        <v>963</v>
      </c>
      <c r="I203" s="126"/>
      <c r="L203" s="30"/>
      <c r="M203" s="165"/>
      <c r="T203" s="52"/>
      <c r="AT203" s="14" t="s">
        <v>158</v>
      </c>
      <c r="AU203" s="14" t="s">
        <v>149</v>
      </c>
    </row>
    <row r="204" spans="2:65" s="1" customFormat="1" ht="24.2" customHeight="1">
      <c r="B204" s="30"/>
      <c r="C204" s="151" t="s">
        <v>279</v>
      </c>
      <c r="D204" s="151" t="s">
        <v>152</v>
      </c>
      <c r="E204" s="152" t="s">
        <v>280</v>
      </c>
      <c r="F204" s="153" t="s">
        <v>281</v>
      </c>
      <c r="G204" s="154" t="s">
        <v>282</v>
      </c>
      <c r="H204" s="155">
        <v>6</v>
      </c>
      <c r="I204" s="156"/>
      <c r="J204" s="157">
        <f>ROUND(I204*H204,2)</f>
        <v>0</v>
      </c>
      <c r="K204" s="158"/>
      <c r="L204" s="30"/>
      <c r="M204" s="159" t="s">
        <v>1</v>
      </c>
      <c r="N204" s="124" t="s">
        <v>40</v>
      </c>
      <c r="P204" s="160">
        <f>O204*H204</f>
        <v>0</v>
      </c>
      <c r="Q204" s="160">
        <v>0</v>
      </c>
      <c r="R204" s="160">
        <f>Q204*H204</f>
        <v>0</v>
      </c>
      <c r="S204" s="160">
        <v>0</v>
      </c>
      <c r="T204" s="161">
        <f>S204*H204</f>
        <v>0</v>
      </c>
      <c r="AR204" s="162" t="s">
        <v>222</v>
      </c>
      <c r="AT204" s="162" t="s">
        <v>152</v>
      </c>
      <c r="AU204" s="162" t="s">
        <v>149</v>
      </c>
      <c r="AY204" s="14" t="s">
        <v>148</v>
      </c>
      <c r="BE204" s="90">
        <f>IF(N204="základní",J204,0)</f>
        <v>0</v>
      </c>
      <c r="BF204" s="90">
        <f>IF(N204="snížená",J204,0)</f>
        <v>0</v>
      </c>
      <c r="BG204" s="90">
        <f>IF(N204="zákl. přenesená",J204,0)</f>
        <v>0</v>
      </c>
      <c r="BH204" s="90">
        <f>IF(N204="sníž. přenesená",J204,0)</f>
        <v>0</v>
      </c>
      <c r="BI204" s="90">
        <f>IF(N204="nulová",J204,0)</f>
        <v>0</v>
      </c>
      <c r="BJ204" s="14" t="s">
        <v>83</v>
      </c>
      <c r="BK204" s="90">
        <f>ROUND(I204*H204,2)</f>
        <v>0</v>
      </c>
      <c r="BL204" s="14" t="s">
        <v>222</v>
      </c>
      <c r="BM204" s="162" t="s">
        <v>283</v>
      </c>
    </row>
    <row r="205" spans="2:47" s="1" customFormat="1" ht="29.25">
      <c r="B205" s="30"/>
      <c r="D205" s="163" t="s">
        <v>158</v>
      </c>
      <c r="F205" s="164" t="s">
        <v>284</v>
      </c>
      <c r="I205" s="126"/>
      <c r="L205" s="30"/>
      <c r="M205" s="165"/>
      <c r="T205" s="52"/>
      <c r="AT205" s="14" t="s">
        <v>158</v>
      </c>
      <c r="AU205" s="14" t="s">
        <v>149</v>
      </c>
    </row>
    <row r="206" spans="2:65" s="1" customFormat="1" ht="37.9" customHeight="1">
      <c r="B206" s="30"/>
      <c r="C206" s="173" t="s">
        <v>285</v>
      </c>
      <c r="D206" s="173" t="s">
        <v>226</v>
      </c>
      <c r="E206" s="174" t="s">
        <v>286</v>
      </c>
      <c r="F206" s="175" t="s">
        <v>287</v>
      </c>
      <c r="G206" s="176" t="s">
        <v>282</v>
      </c>
      <c r="H206" s="177">
        <v>4</v>
      </c>
      <c r="I206" s="178"/>
      <c r="J206" s="179">
        <f>ROUND(I206*H206,2)</f>
        <v>0</v>
      </c>
      <c r="K206" s="180"/>
      <c r="L206" s="181"/>
      <c r="M206" s="182" t="s">
        <v>1</v>
      </c>
      <c r="N206" s="183" t="s">
        <v>40</v>
      </c>
      <c r="P206" s="160">
        <f>O206*H206</f>
        <v>0</v>
      </c>
      <c r="Q206" s="160">
        <v>7E-05</v>
      </c>
      <c r="R206" s="160">
        <f>Q206*H206</f>
        <v>0.00028</v>
      </c>
      <c r="S206" s="160">
        <v>0</v>
      </c>
      <c r="T206" s="161">
        <f>S206*H206</f>
        <v>0</v>
      </c>
      <c r="AR206" s="162" t="s">
        <v>229</v>
      </c>
      <c r="AT206" s="162" t="s">
        <v>226</v>
      </c>
      <c r="AU206" s="162" t="s">
        <v>149</v>
      </c>
      <c r="AY206" s="14" t="s">
        <v>148</v>
      </c>
      <c r="BE206" s="90">
        <f>IF(N206="základní",J206,0)</f>
        <v>0</v>
      </c>
      <c r="BF206" s="90">
        <f>IF(N206="snížená",J206,0)</f>
        <v>0</v>
      </c>
      <c r="BG206" s="90">
        <f>IF(N206="zákl. přenesená",J206,0)</f>
        <v>0</v>
      </c>
      <c r="BH206" s="90">
        <f>IF(N206="sníž. přenesená",J206,0)</f>
        <v>0</v>
      </c>
      <c r="BI206" s="90">
        <f>IF(N206="nulová",J206,0)</f>
        <v>0</v>
      </c>
      <c r="BJ206" s="14" t="s">
        <v>83</v>
      </c>
      <c r="BK206" s="90">
        <f>ROUND(I206*H206,2)</f>
        <v>0</v>
      </c>
      <c r="BL206" s="14" t="s">
        <v>222</v>
      </c>
      <c r="BM206" s="162" t="s">
        <v>288</v>
      </c>
    </row>
    <row r="207" spans="2:47" s="1" customFormat="1" ht="19.5">
      <c r="B207" s="30"/>
      <c r="D207" s="163" t="s">
        <v>158</v>
      </c>
      <c r="F207" s="164" t="s">
        <v>287</v>
      </c>
      <c r="I207" s="126"/>
      <c r="L207" s="30"/>
      <c r="M207" s="165"/>
      <c r="T207" s="52"/>
      <c r="AT207" s="14" t="s">
        <v>158</v>
      </c>
      <c r="AU207" s="14" t="s">
        <v>149</v>
      </c>
    </row>
    <row r="208" spans="2:65" s="1" customFormat="1" ht="33" customHeight="1">
      <c r="B208" s="30"/>
      <c r="C208" s="173" t="s">
        <v>289</v>
      </c>
      <c r="D208" s="173" t="s">
        <v>226</v>
      </c>
      <c r="E208" s="174" t="s">
        <v>290</v>
      </c>
      <c r="F208" s="175" t="s">
        <v>291</v>
      </c>
      <c r="G208" s="176" t="s">
        <v>282</v>
      </c>
      <c r="H208" s="177">
        <v>1</v>
      </c>
      <c r="I208" s="178"/>
      <c r="J208" s="179">
        <f>ROUND(I208*H208,2)</f>
        <v>0</v>
      </c>
      <c r="K208" s="180"/>
      <c r="L208" s="181"/>
      <c r="M208" s="182" t="s">
        <v>1</v>
      </c>
      <c r="N208" s="183" t="s">
        <v>40</v>
      </c>
      <c r="P208" s="160">
        <f>O208*H208</f>
        <v>0</v>
      </c>
      <c r="Q208" s="160">
        <v>7E-05</v>
      </c>
      <c r="R208" s="160">
        <f>Q208*H208</f>
        <v>7E-05</v>
      </c>
      <c r="S208" s="160">
        <v>0</v>
      </c>
      <c r="T208" s="161">
        <f>S208*H208</f>
        <v>0</v>
      </c>
      <c r="AR208" s="162" t="s">
        <v>229</v>
      </c>
      <c r="AT208" s="162" t="s">
        <v>226</v>
      </c>
      <c r="AU208" s="162" t="s">
        <v>149</v>
      </c>
      <c r="AY208" s="14" t="s">
        <v>148</v>
      </c>
      <c r="BE208" s="90">
        <f>IF(N208="základní",J208,0)</f>
        <v>0</v>
      </c>
      <c r="BF208" s="90">
        <f>IF(N208="snížená",J208,0)</f>
        <v>0</v>
      </c>
      <c r="BG208" s="90">
        <f>IF(N208="zákl. přenesená",J208,0)</f>
        <v>0</v>
      </c>
      <c r="BH208" s="90">
        <f>IF(N208="sníž. přenesená",J208,0)</f>
        <v>0</v>
      </c>
      <c r="BI208" s="90">
        <f>IF(N208="nulová",J208,0)</f>
        <v>0</v>
      </c>
      <c r="BJ208" s="14" t="s">
        <v>83</v>
      </c>
      <c r="BK208" s="90">
        <f>ROUND(I208*H208,2)</f>
        <v>0</v>
      </c>
      <c r="BL208" s="14" t="s">
        <v>222</v>
      </c>
      <c r="BM208" s="162" t="s">
        <v>292</v>
      </c>
    </row>
    <row r="209" spans="2:47" s="1" customFormat="1" ht="19.5">
      <c r="B209" s="30"/>
      <c r="D209" s="163" t="s">
        <v>158</v>
      </c>
      <c r="F209" s="164" t="s">
        <v>291</v>
      </c>
      <c r="I209" s="126"/>
      <c r="L209" s="30"/>
      <c r="M209" s="165"/>
      <c r="T209" s="52"/>
      <c r="AT209" s="14" t="s">
        <v>158</v>
      </c>
      <c r="AU209" s="14" t="s">
        <v>149</v>
      </c>
    </row>
    <row r="210" spans="2:65" s="1" customFormat="1" ht="37.9" customHeight="1">
      <c r="B210" s="30"/>
      <c r="C210" s="173" t="s">
        <v>293</v>
      </c>
      <c r="D210" s="173" t="s">
        <v>226</v>
      </c>
      <c r="E210" s="174" t="s">
        <v>294</v>
      </c>
      <c r="F210" s="175" t="s">
        <v>295</v>
      </c>
      <c r="G210" s="176" t="s">
        <v>282</v>
      </c>
      <c r="H210" s="177">
        <v>1</v>
      </c>
      <c r="I210" s="178"/>
      <c r="J210" s="179">
        <f>ROUND(I210*H210,2)</f>
        <v>0</v>
      </c>
      <c r="K210" s="180"/>
      <c r="L210" s="181"/>
      <c r="M210" s="182" t="s">
        <v>1</v>
      </c>
      <c r="N210" s="183" t="s">
        <v>40</v>
      </c>
      <c r="P210" s="160">
        <f>O210*H210</f>
        <v>0</v>
      </c>
      <c r="Q210" s="160">
        <v>7E-05</v>
      </c>
      <c r="R210" s="160">
        <f>Q210*H210</f>
        <v>7E-05</v>
      </c>
      <c r="S210" s="160">
        <v>0</v>
      </c>
      <c r="T210" s="161">
        <f>S210*H210</f>
        <v>0</v>
      </c>
      <c r="AR210" s="162" t="s">
        <v>229</v>
      </c>
      <c r="AT210" s="162" t="s">
        <v>226</v>
      </c>
      <c r="AU210" s="162" t="s">
        <v>149</v>
      </c>
      <c r="AY210" s="14" t="s">
        <v>148</v>
      </c>
      <c r="BE210" s="90">
        <f>IF(N210="základní",J210,0)</f>
        <v>0</v>
      </c>
      <c r="BF210" s="90">
        <f>IF(N210="snížená",J210,0)</f>
        <v>0</v>
      </c>
      <c r="BG210" s="90">
        <f>IF(N210="zákl. přenesená",J210,0)</f>
        <v>0</v>
      </c>
      <c r="BH210" s="90">
        <f>IF(N210="sníž. přenesená",J210,0)</f>
        <v>0</v>
      </c>
      <c r="BI210" s="90">
        <f>IF(N210="nulová",J210,0)</f>
        <v>0</v>
      </c>
      <c r="BJ210" s="14" t="s">
        <v>83</v>
      </c>
      <c r="BK210" s="90">
        <f>ROUND(I210*H210,2)</f>
        <v>0</v>
      </c>
      <c r="BL210" s="14" t="s">
        <v>222</v>
      </c>
      <c r="BM210" s="162" t="s">
        <v>296</v>
      </c>
    </row>
    <row r="211" spans="2:47" s="1" customFormat="1" ht="19.5">
      <c r="B211" s="30"/>
      <c r="D211" s="163" t="s">
        <v>158</v>
      </c>
      <c r="F211" s="164" t="s">
        <v>295</v>
      </c>
      <c r="I211" s="126"/>
      <c r="L211" s="30"/>
      <c r="M211" s="165"/>
      <c r="T211" s="52"/>
      <c r="AT211" s="14" t="s">
        <v>158</v>
      </c>
      <c r="AU211" s="14" t="s">
        <v>149</v>
      </c>
    </row>
    <row r="212" spans="2:65" s="1" customFormat="1" ht="24.2" customHeight="1">
      <c r="B212" s="30"/>
      <c r="C212" s="151" t="s">
        <v>297</v>
      </c>
      <c r="D212" s="151" t="s">
        <v>152</v>
      </c>
      <c r="E212" s="152" t="s">
        <v>298</v>
      </c>
      <c r="F212" s="153" t="s">
        <v>299</v>
      </c>
      <c r="G212" s="154" t="s">
        <v>170</v>
      </c>
      <c r="H212" s="155">
        <v>1</v>
      </c>
      <c r="I212" s="156"/>
      <c r="J212" s="157">
        <f>ROUND(I212*H212,2)</f>
        <v>0</v>
      </c>
      <c r="K212" s="158"/>
      <c r="L212" s="30"/>
      <c r="M212" s="159" t="s">
        <v>1</v>
      </c>
      <c r="N212" s="124" t="s">
        <v>40</v>
      </c>
      <c r="P212" s="160">
        <f>O212*H212</f>
        <v>0</v>
      </c>
      <c r="Q212" s="160">
        <v>0</v>
      </c>
      <c r="R212" s="160">
        <f>Q212*H212</f>
        <v>0</v>
      </c>
      <c r="S212" s="160">
        <v>0</v>
      </c>
      <c r="T212" s="161">
        <f>S212*H212</f>
        <v>0</v>
      </c>
      <c r="AR212" s="162" t="s">
        <v>222</v>
      </c>
      <c r="AT212" s="162" t="s">
        <v>152</v>
      </c>
      <c r="AU212" s="162" t="s">
        <v>149</v>
      </c>
      <c r="AY212" s="14" t="s">
        <v>148</v>
      </c>
      <c r="BE212" s="90">
        <f>IF(N212="základní",J212,0)</f>
        <v>0</v>
      </c>
      <c r="BF212" s="90">
        <f>IF(N212="snížená",J212,0)</f>
        <v>0</v>
      </c>
      <c r="BG212" s="90">
        <f>IF(N212="zákl. přenesená",J212,0)</f>
        <v>0</v>
      </c>
      <c r="BH212" s="90">
        <f>IF(N212="sníž. přenesená",J212,0)</f>
        <v>0</v>
      </c>
      <c r="BI212" s="90">
        <f>IF(N212="nulová",J212,0)</f>
        <v>0</v>
      </c>
      <c r="BJ212" s="14" t="s">
        <v>83</v>
      </c>
      <c r="BK212" s="90">
        <f>ROUND(I212*H212,2)</f>
        <v>0</v>
      </c>
      <c r="BL212" s="14" t="s">
        <v>222</v>
      </c>
      <c r="BM212" s="162" t="s">
        <v>300</v>
      </c>
    </row>
    <row r="213" spans="2:47" s="1" customFormat="1" ht="29.25">
      <c r="B213" s="30"/>
      <c r="D213" s="163" t="s">
        <v>158</v>
      </c>
      <c r="F213" s="164" t="s">
        <v>301</v>
      </c>
      <c r="I213" s="126"/>
      <c r="L213" s="30"/>
      <c r="M213" s="165"/>
      <c r="T213" s="52"/>
      <c r="AT213" s="14" t="s">
        <v>158</v>
      </c>
      <c r="AU213" s="14" t="s">
        <v>149</v>
      </c>
    </row>
    <row r="214" spans="2:65" s="1" customFormat="1" ht="16.5" customHeight="1">
      <c r="B214" s="30"/>
      <c r="C214" s="173" t="s">
        <v>302</v>
      </c>
      <c r="D214" s="173" t="s">
        <v>226</v>
      </c>
      <c r="E214" s="174" t="s">
        <v>303</v>
      </c>
      <c r="F214" s="175" t="s">
        <v>304</v>
      </c>
      <c r="G214" s="176" t="s">
        <v>170</v>
      </c>
      <c r="H214" s="177">
        <v>1</v>
      </c>
      <c r="I214" s="178"/>
      <c r="J214" s="179">
        <f>ROUND(I214*H214,2)</f>
        <v>0</v>
      </c>
      <c r="K214" s="180"/>
      <c r="L214" s="181"/>
      <c r="M214" s="182" t="s">
        <v>1</v>
      </c>
      <c r="N214" s="183" t="s">
        <v>40</v>
      </c>
      <c r="P214" s="160">
        <f>O214*H214</f>
        <v>0</v>
      </c>
      <c r="Q214" s="160">
        <v>5E-05</v>
      </c>
      <c r="R214" s="160">
        <f>Q214*H214</f>
        <v>5E-05</v>
      </c>
      <c r="S214" s="160">
        <v>0</v>
      </c>
      <c r="T214" s="161">
        <f>S214*H214</f>
        <v>0</v>
      </c>
      <c r="AR214" s="162" t="s">
        <v>229</v>
      </c>
      <c r="AT214" s="162" t="s">
        <v>226</v>
      </c>
      <c r="AU214" s="162" t="s">
        <v>149</v>
      </c>
      <c r="AY214" s="14" t="s">
        <v>148</v>
      </c>
      <c r="BE214" s="90">
        <f>IF(N214="základní",J214,0)</f>
        <v>0</v>
      </c>
      <c r="BF214" s="90">
        <f>IF(N214="snížená",J214,0)</f>
        <v>0</v>
      </c>
      <c r="BG214" s="90">
        <f>IF(N214="zákl. přenesená",J214,0)</f>
        <v>0</v>
      </c>
      <c r="BH214" s="90">
        <f>IF(N214="sníž. přenesená",J214,0)</f>
        <v>0</v>
      </c>
      <c r="BI214" s="90">
        <f>IF(N214="nulová",J214,0)</f>
        <v>0</v>
      </c>
      <c r="BJ214" s="14" t="s">
        <v>83</v>
      </c>
      <c r="BK214" s="90">
        <f>ROUND(I214*H214,2)</f>
        <v>0</v>
      </c>
      <c r="BL214" s="14" t="s">
        <v>222</v>
      </c>
      <c r="BM214" s="162" t="s">
        <v>305</v>
      </c>
    </row>
    <row r="215" spans="2:47" s="1" customFormat="1" ht="12">
      <c r="B215" s="30"/>
      <c r="D215" s="163" t="s">
        <v>158</v>
      </c>
      <c r="F215" s="164" t="s">
        <v>304</v>
      </c>
      <c r="I215" s="126"/>
      <c r="L215" s="30"/>
      <c r="M215" s="165"/>
      <c r="T215" s="52"/>
      <c r="AT215" s="14" t="s">
        <v>158</v>
      </c>
      <c r="AU215" s="14" t="s">
        <v>149</v>
      </c>
    </row>
    <row r="216" spans="2:65" s="1" customFormat="1" ht="44.25" customHeight="1">
      <c r="B216" s="30"/>
      <c r="C216" s="151" t="s">
        <v>306</v>
      </c>
      <c r="D216" s="151" t="s">
        <v>152</v>
      </c>
      <c r="E216" s="152" t="s">
        <v>307</v>
      </c>
      <c r="F216" s="153" t="s">
        <v>308</v>
      </c>
      <c r="G216" s="154" t="s">
        <v>170</v>
      </c>
      <c r="H216" s="155">
        <v>1</v>
      </c>
      <c r="I216" s="156"/>
      <c r="J216" s="157">
        <f>ROUND(I216*H216,2)</f>
        <v>0</v>
      </c>
      <c r="K216" s="158"/>
      <c r="L216" s="30"/>
      <c r="M216" s="159" t="s">
        <v>1</v>
      </c>
      <c r="N216" s="124" t="s">
        <v>40</v>
      </c>
      <c r="P216" s="160">
        <f>O216*H216</f>
        <v>0</v>
      </c>
      <c r="Q216" s="160">
        <v>0</v>
      </c>
      <c r="R216" s="160">
        <f>Q216*H216</f>
        <v>0</v>
      </c>
      <c r="S216" s="160">
        <v>0</v>
      </c>
      <c r="T216" s="161">
        <f>S216*H216</f>
        <v>0</v>
      </c>
      <c r="AR216" s="162" t="s">
        <v>222</v>
      </c>
      <c r="AT216" s="162" t="s">
        <v>152</v>
      </c>
      <c r="AU216" s="162" t="s">
        <v>149</v>
      </c>
      <c r="AY216" s="14" t="s">
        <v>148</v>
      </c>
      <c r="BE216" s="90">
        <f>IF(N216="základní",J216,0)</f>
        <v>0</v>
      </c>
      <c r="BF216" s="90">
        <f>IF(N216="snížená",J216,0)</f>
        <v>0</v>
      </c>
      <c r="BG216" s="90">
        <f>IF(N216="zákl. přenesená",J216,0)</f>
        <v>0</v>
      </c>
      <c r="BH216" s="90">
        <f>IF(N216="sníž. přenesená",J216,0)</f>
        <v>0</v>
      </c>
      <c r="BI216" s="90">
        <f>IF(N216="nulová",J216,0)</f>
        <v>0</v>
      </c>
      <c r="BJ216" s="14" t="s">
        <v>83</v>
      </c>
      <c r="BK216" s="90">
        <f>ROUND(I216*H216,2)</f>
        <v>0</v>
      </c>
      <c r="BL216" s="14" t="s">
        <v>222</v>
      </c>
      <c r="BM216" s="162" t="s">
        <v>309</v>
      </c>
    </row>
    <row r="217" spans="2:47" s="1" customFormat="1" ht="29.25">
      <c r="B217" s="30"/>
      <c r="D217" s="163" t="s">
        <v>158</v>
      </c>
      <c r="F217" s="164" t="s">
        <v>308</v>
      </c>
      <c r="I217" s="126"/>
      <c r="L217" s="30"/>
      <c r="M217" s="165"/>
      <c r="T217" s="52"/>
      <c r="AT217" s="14" t="s">
        <v>158</v>
      </c>
      <c r="AU217" s="14" t="s">
        <v>149</v>
      </c>
    </row>
    <row r="218" spans="2:65" s="1" customFormat="1" ht="44.25" customHeight="1">
      <c r="B218" s="30"/>
      <c r="C218" s="173" t="s">
        <v>310</v>
      </c>
      <c r="D218" s="173" t="s">
        <v>226</v>
      </c>
      <c r="E218" s="174" t="s">
        <v>311</v>
      </c>
      <c r="F218" s="175" t="s">
        <v>312</v>
      </c>
      <c r="G218" s="176" t="s">
        <v>170</v>
      </c>
      <c r="H218" s="177">
        <v>1</v>
      </c>
      <c r="I218" s="178"/>
      <c r="J218" s="179">
        <f>ROUND(I218*H218,2)</f>
        <v>0</v>
      </c>
      <c r="K218" s="180"/>
      <c r="L218" s="181"/>
      <c r="M218" s="182" t="s">
        <v>1</v>
      </c>
      <c r="N218" s="183" t="s">
        <v>40</v>
      </c>
      <c r="P218" s="160">
        <f>O218*H218</f>
        <v>0</v>
      </c>
      <c r="Q218" s="160">
        <v>5E-05</v>
      </c>
      <c r="R218" s="160">
        <f>Q218*H218</f>
        <v>5E-05</v>
      </c>
      <c r="S218" s="160">
        <v>0</v>
      </c>
      <c r="T218" s="161">
        <f>S218*H218</f>
        <v>0</v>
      </c>
      <c r="AR218" s="162" t="s">
        <v>229</v>
      </c>
      <c r="AT218" s="162" t="s">
        <v>226</v>
      </c>
      <c r="AU218" s="162" t="s">
        <v>149</v>
      </c>
      <c r="AY218" s="14" t="s">
        <v>148</v>
      </c>
      <c r="BE218" s="90">
        <f>IF(N218="základní",J218,0)</f>
        <v>0</v>
      </c>
      <c r="BF218" s="90">
        <f>IF(N218="snížená",J218,0)</f>
        <v>0</v>
      </c>
      <c r="BG218" s="90">
        <f>IF(N218="zákl. přenesená",J218,0)</f>
        <v>0</v>
      </c>
      <c r="BH218" s="90">
        <f>IF(N218="sníž. přenesená",J218,0)</f>
        <v>0</v>
      </c>
      <c r="BI218" s="90">
        <f>IF(N218="nulová",J218,0)</f>
        <v>0</v>
      </c>
      <c r="BJ218" s="14" t="s">
        <v>83</v>
      </c>
      <c r="BK218" s="90">
        <f>ROUND(I218*H218,2)</f>
        <v>0</v>
      </c>
      <c r="BL218" s="14" t="s">
        <v>222</v>
      </c>
      <c r="BM218" s="162" t="s">
        <v>313</v>
      </c>
    </row>
    <row r="219" spans="2:47" s="1" customFormat="1" ht="29.25">
      <c r="B219" s="30"/>
      <c r="D219" s="163" t="s">
        <v>158</v>
      </c>
      <c r="F219" s="164" t="s">
        <v>312</v>
      </c>
      <c r="I219" s="126"/>
      <c r="L219" s="30"/>
      <c r="M219" s="165"/>
      <c r="T219" s="52"/>
      <c r="AT219" s="14" t="s">
        <v>158</v>
      </c>
      <c r="AU219" s="14" t="s">
        <v>149</v>
      </c>
    </row>
    <row r="220" spans="2:65" s="1" customFormat="1" ht="24.2" customHeight="1">
      <c r="B220" s="30"/>
      <c r="C220" s="151" t="s">
        <v>1065</v>
      </c>
      <c r="D220" s="151" t="s">
        <v>152</v>
      </c>
      <c r="E220" s="152" t="s">
        <v>1066</v>
      </c>
      <c r="F220" s="153" t="s">
        <v>1067</v>
      </c>
      <c r="G220" s="154" t="s">
        <v>282</v>
      </c>
      <c r="H220" s="155">
        <v>8</v>
      </c>
      <c r="I220" s="156"/>
      <c r="J220" s="157">
        <f>ROUND(I220*H220,2)</f>
        <v>0</v>
      </c>
      <c r="K220" s="158"/>
      <c r="L220" s="30"/>
      <c r="M220" s="159" t="s">
        <v>1</v>
      </c>
      <c r="N220" s="124" t="s">
        <v>40</v>
      </c>
      <c r="P220" s="160">
        <f>O220*H220</f>
        <v>0</v>
      </c>
      <c r="Q220" s="160">
        <v>0</v>
      </c>
      <c r="R220" s="160">
        <f>Q220*H220</f>
        <v>0</v>
      </c>
      <c r="S220" s="160">
        <v>0</v>
      </c>
      <c r="T220" s="161">
        <f>S220*H220</f>
        <v>0</v>
      </c>
      <c r="AR220" s="162" t="s">
        <v>222</v>
      </c>
      <c r="AT220" s="162" t="s">
        <v>152</v>
      </c>
      <c r="AU220" s="162" t="s">
        <v>149</v>
      </c>
      <c r="AY220" s="14" t="s">
        <v>148</v>
      </c>
      <c r="BE220" s="90">
        <f>IF(N220="základní",J220,0)</f>
        <v>0</v>
      </c>
      <c r="BF220" s="90">
        <f>IF(N220="snížená",J220,0)</f>
        <v>0</v>
      </c>
      <c r="BG220" s="90">
        <f>IF(N220="zákl. přenesená",J220,0)</f>
        <v>0</v>
      </c>
      <c r="BH220" s="90">
        <f>IF(N220="sníž. přenesená",J220,0)</f>
        <v>0</v>
      </c>
      <c r="BI220" s="90">
        <f>IF(N220="nulová",J220,0)</f>
        <v>0</v>
      </c>
      <c r="BJ220" s="14" t="s">
        <v>83</v>
      </c>
      <c r="BK220" s="90">
        <f>ROUND(I220*H220,2)</f>
        <v>0</v>
      </c>
      <c r="BL220" s="14" t="s">
        <v>222</v>
      </c>
      <c r="BM220" s="162" t="s">
        <v>1068</v>
      </c>
    </row>
    <row r="221" spans="2:47" s="1" customFormat="1" ht="12">
      <c r="B221" s="30"/>
      <c r="D221" s="163" t="s">
        <v>158</v>
      </c>
      <c r="F221" s="164" t="s">
        <v>1067</v>
      </c>
      <c r="I221" s="126"/>
      <c r="L221" s="30"/>
      <c r="M221" s="165"/>
      <c r="T221" s="52"/>
      <c r="AT221" s="14" t="s">
        <v>158</v>
      </c>
      <c r="AU221" s="14" t="s">
        <v>149</v>
      </c>
    </row>
    <row r="222" spans="2:65" s="1" customFormat="1" ht="21.75" customHeight="1">
      <c r="B222" s="30"/>
      <c r="C222" s="173" t="s">
        <v>1069</v>
      </c>
      <c r="D222" s="173" t="s">
        <v>226</v>
      </c>
      <c r="E222" s="174" t="s">
        <v>1070</v>
      </c>
      <c r="F222" s="175" t="s">
        <v>1071</v>
      </c>
      <c r="G222" s="176" t="s">
        <v>282</v>
      </c>
      <c r="H222" s="177">
        <v>8</v>
      </c>
      <c r="I222" s="178"/>
      <c r="J222" s="179">
        <f>ROUND(I222*H222,2)</f>
        <v>0</v>
      </c>
      <c r="K222" s="180"/>
      <c r="L222" s="181"/>
      <c r="M222" s="182" t="s">
        <v>1</v>
      </c>
      <c r="N222" s="183" t="s">
        <v>40</v>
      </c>
      <c r="P222" s="160">
        <f>O222*H222</f>
        <v>0</v>
      </c>
      <c r="Q222" s="160">
        <v>0.0015</v>
      </c>
      <c r="R222" s="160">
        <f>Q222*H222</f>
        <v>0.012</v>
      </c>
      <c r="S222" s="160">
        <v>0</v>
      </c>
      <c r="T222" s="161">
        <f>S222*H222</f>
        <v>0</v>
      </c>
      <c r="AR222" s="162" t="s">
        <v>229</v>
      </c>
      <c r="AT222" s="162" t="s">
        <v>226</v>
      </c>
      <c r="AU222" s="162" t="s">
        <v>149</v>
      </c>
      <c r="AY222" s="14" t="s">
        <v>148</v>
      </c>
      <c r="BE222" s="90">
        <f>IF(N222="základní",J222,0)</f>
        <v>0</v>
      </c>
      <c r="BF222" s="90">
        <f>IF(N222="snížená",J222,0)</f>
        <v>0</v>
      </c>
      <c r="BG222" s="90">
        <f>IF(N222="zákl. přenesená",J222,0)</f>
        <v>0</v>
      </c>
      <c r="BH222" s="90">
        <f>IF(N222="sníž. přenesená",J222,0)</f>
        <v>0</v>
      </c>
      <c r="BI222" s="90">
        <f>IF(N222="nulová",J222,0)</f>
        <v>0</v>
      </c>
      <c r="BJ222" s="14" t="s">
        <v>83</v>
      </c>
      <c r="BK222" s="90">
        <f>ROUND(I222*H222,2)</f>
        <v>0</v>
      </c>
      <c r="BL222" s="14" t="s">
        <v>222</v>
      </c>
      <c r="BM222" s="162" t="s">
        <v>1072</v>
      </c>
    </row>
    <row r="223" spans="2:47" s="1" customFormat="1" ht="12">
      <c r="B223" s="30"/>
      <c r="D223" s="163" t="s">
        <v>158</v>
      </c>
      <c r="F223" s="164" t="s">
        <v>1071</v>
      </c>
      <c r="I223" s="126"/>
      <c r="L223" s="30"/>
      <c r="M223" s="165"/>
      <c r="T223" s="52"/>
      <c r="AT223" s="14" t="s">
        <v>158</v>
      </c>
      <c r="AU223" s="14" t="s">
        <v>149</v>
      </c>
    </row>
    <row r="224" spans="2:65" s="1" customFormat="1" ht="24.2" customHeight="1">
      <c r="B224" s="30"/>
      <c r="C224" s="151" t="s">
        <v>1073</v>
      </c>
      <c r="D224" s="151" t="s">
        <v>152</v>
      </c>
      <c r="E224" s="152" t="s">
        <v>1074</v>
      </c>
      <c r="F224" s="153" t="s">
        <v>1075</v>
      </c>
      <c r="G224" s="154" t="s">
        <v>170</v>
      </c>
      <c r="H224" s="155">
        <v>10</v>
      </c>
      <c r="I224" s="156"/>
      <c r="J224" s="157">
        <f>ROUND(I224*H224,2)</f>
        <v>0</v>
      </c>
      <c r="K224" s="158"/>
      <c r="L224" s="30"/>
      <c r="M224" s="159" t="s">
        <v>1</v>
      </c>
      <c r="N224" s="124" t="s">
        <v>40</v>
      </c>
      <c r="P224" s="160">
        <f>O224*H224</f>
        <v>0</v>
      </c>
      <c r="Q224" s="160">
        <v>0</v>
      </c>
      <c r="R224" s="160">
        <f>Q224*H224</f>
        <v>0</v>
      </c>
      <c r="S224" s="160">
        <v>0</v>
      </c>
      <c r="T224" s="161">
        <f>S224*H224</f>
        <v>0</v>
      </c>
      <c r="AR224" s="162" t="s">
        <v>222</v>
      </c>
      <c r="AT224" s="162" t="s">
        <v>152</v>
      </c>
      <c r="AU224" s="162" t="s">
        <v>149</v>
      </c>
      <c r="AY224" s="14" t="s">
        <v>148</v>
      </c>
      <c r="BE224" s="90">
        <f>IF(N224="základní",J224,0)</f>
        <v>0</v>
      </c>
      <c r="BF224" s="90">
        <f>IF(N224="snížená",J224,0)</f>
        <v>0</v>
      </c>
      <c r="BG224" s="90">
        <f>IF(N224="zákl. přenesená",J224,0)</f>
        <v>0</v>
      </c>
      <c r="BH224" s="90">
        <f>IF(N224="sníž. přenesená",J224,0)</f>
        <v>0</v>
      </c>
      <c r="BI224" s="90">
        <f>IF(N224="nulová",J224,0)</f>
        <v>0</v>
      </c>
      <c r="BJ224" s="14" t="s">
        <v>83</v>
      </c>
      <c r="BK224" s="90">
        <f>ROUND(I224*H224,2)</f>
        <v>0</v>
      </c>
      <c r="BL224" s="14" t="s">
        <v>222</v>
      </c>
      <c r="BM224" s="162" t="s">
        <v>1076</v>
      </c>
    </row>
    <row r="225" spans="2:47" s="1" customFormat="1" ht="19.5">
      <c r="B225" s="30"/>
      <c r="D225" s="163" t="s">
        <v>158</v>
      </c>
      <c r="F225" s="164" t="s">
        <v>1075</v>
      </c>
      <c r="I225" s="126"/>
      <c r="L225" s="30"/>
      <c r="M225" s="165"/>
      <c r="T225" s="52"/>
      <c r="AT225" s="14" t="s">
        <v>158</v>
      </c>
      <c r="AU225" s="14" t="s">
        <v>149</v>
      </c>
    </row>
    <row r="226" spans="2:65" s="1" customFormat="1" ht="24.2" customHeight="1">
      <c r="B226" s="30"/>
      <c r="C226" s="173" t="s">
        <v>1077</v>
      </c>
      <c r="D226" s="173" t="s">
        <v>226</v>
      </c>
      <c r="E226" s="174" t="s">
        <v>1078</v>
      </c>
      <c r="F226" s="175" t="s">
        <v>1079</v>
      </c>
      <c r="G226" s="176" t="s">
        <v>170</v>
      </c>
      <c r="H226" s="177">
        <v>12</v>
      </c>
      <c r="I226" s="178"/>
      <c r="J226" s="179">
        <f>ROUND(I226*H226,2)</f>
        <v>0</v>
      </c>
      <c r="K226" s="180"/>
      <c r="L226" s="181"/>
      <c r="M226" s="182" t="s">
        <v>1</v>
      </c>
      <c r="N226" s="183" t="s">
        <v>40</v>
      </c>
      <c r="P226" s="160">
        <f>O226*H226</f>
        <v>0</v>
      </c>
      <c r="Q226" s="160">
        <v>0.00024</v>
      </c>
      <c r="R226" s="160">
        <f>Q226*H226</f>
        <v>0.00288</v>
      </c>
      <c r="S226" s="160">
        <v>0</v>
      </c>
      <c r="T226" s="161">
        <f>S226*H226</f>
        <v>0</v>
      </c>
      <c r="AR226" s="162" t="s">
        <v>229</v>
      </c>
      <c r="AT226" s="162" t="s">
        <v>226</v>
      </c>
      <c r="AU226" s="162" t="s">
        <v>149</v>
      </c>
      <c r="AY226" s="14" t="s">
        <v>148</v>
      </c>
      <c r="BE226" s="90">
        <f>IF(N226="základní",J226,0)</f>
        <v>0</v>
      </c>
      <c r="BF226" s="90">
        <f>IF(N226="snížená",J226,0)</f>
        <v>0</v>
      </c>
      <c r="BG226" s="90">
        <f>IF(N226="zákl. přenesená",J226,0)</f>
        <v>0</v>
      </c>
      <c r="BH226" s="90">
        <f>IF(N226="sníž. přenesená",J226,0)</f>
        <v>0</v>
      </c>
      <c r="BI226" s="90">
        <f>IF(N226="nulová",J226,0)</f>
        <v>0</v>
      </c>
      <c r="BJ226" s="14" t="s">
        <v>83</v>
      </c>
      <c r="BK226" s="90">
        <f>ROUND(I226*H226,2)</f>
        <v>0</v>
      </c>
      <c r="BL226" s="14" t="s">
        <v>222</v>
      </c>
      <c r="BM226" s="162" t="s">
        <v>1080</v>
      </c>
    </row>
    <row r="227" spans="2:47" s="1" customFormat="1" ht="12">
      <c r="B227" s="30"/>
      <c r="D227" s="163" t="s">
        <v>158</v>
      </c>
      <c r="F227" s="164" t="s">
        <v>1079</v>
      </c>
      <c r="I227" s="126"/>
      <c r="L227" s="30"/>
      <c r="M227" s="165"/>
      <c r="T227" s="52"/>
      <c r="AT227" s="14" t="s">
        <v>158</v>
      </c>
      <c r="AU227" s="14" t="s">
        <v>149</v>
      </c>
    </row>
    <row r="228" spans="2:65" s="1" customFormat="1" ht="24.2" customHeight="1">
      <c r="B228" s="30"/>
      <c r="C228" s="173" t="s">
        <v>1081</v>
      </c>
      <c r="D228" s="173" t="s">
        <v>226</v>
      </c>
      <c r="E228" s="174" t="s">
        <v>1082</v>
      </c>
      <c r="F228" s="175" t="s">
        <v>1083</v>
      </c>
      <c r="G228" s="176" t="s">
        <v>170</v>
      </c>
      <c r="H228" s="177">
        <v>12</v>
      </c>
      <c r="I228" s="178"/>
      <c r="J228" s="179">
        <f>ROUND(I228*H228,2)</f>
        <v>0</v>
      </c>
      <c r="K228" s="180"/>
      <c r="L228" s="181"/>
      <c r="M228" s="182" t="s">
        <v>1</v>
      </c>
      <c r="N228" s="183" t="s">
        <v>40</v>
      </c>
      <c r="P228" s="160">
        <f>O228*H228</f>
        <v>0</v>
      </c>
      <c r="Q228" s="160">
        <v>0</v>
      </c>
      <c r="R228" s="160">
        <f>Q228*H228</f>
        <v>0</v>
      </c>
      <c r="S228" s="160">
        <v>0</v>
      </c>
      <c r="T228" s="161">
        <f>S228*H228</f>
        <v>0</v>
      </c>
      <c r="AR228" s="162" t="s">
        <v>229</v>
      </c>
      <c r="AT228" s="162" t="s">
        <v>226</v>
      </c>
      <c r="AU228" s="162" t="s">
        <v>149</v>
      </c>
      <c r="AY228" s="14" t="s">
        <v>148</v>
      </c>
      <c r="BE228" s="90">
        <f>IF(N228="základní",J228,0)</f>
        <v>0</v>
      </c>
      <c r="BF228" s="90">
        <f>IF(N228="snížená",J228,0)</f>
        <v>0</v>
      </c>
      <c r="BG228" s="90">
        <f>IF(N228="zákl. přenesená",J228,0)</f>
        <v>0</v>
      </c>
      <c r="BH228" s="90">
        <f>IF(N228="sníž. přenesená",J228,0)</f>
        <v>0</v>
      </c>
      <c r="BI228" s="90">
        <f>IF(N228="nulová",J228,0)</f>
        <v>0</v>
      </c>
      <c r="BJ228" s="14" t="s">
        <v>83</v>
      </c>
      <c r="BK228" s="90">
        <f>ROUND(I228*H228,2)</f>
        <v>0</v>
      </c>
      <c r="BL228" s="14" t="s">
        <v>222</v>
      </c>
      <c r="BM228" s="162" t="s">
        <v>1084</v>
      </c>
    </row>
    <row r="229" spans="2:47" s="1" customFormat="1" ht="12">
      <c r="B229" s="30"/>
      <c r="D229" s="163" t="s">
        <v>158</v>
      </c>
      <c r="F229" s="164" t="s">
        <v>1085</v>
      </c>
      <c r="I229" s="126"/>
      <c r="L229" s="30"/>
      <c r="M229" s="165"/>
      <c r="T229" s="52"/>
      <c r="AT229" s="14" t="s">
        <v>158</v>
      </c>
      <c r="AU229" s="14" t="s">
        <v>149</v>
      </c>
    </row>
    <row r="230" spans="2:65" s="1" customFormat="1" ht="16.5" customHeight="1">
      <c r="B230" s="30"/>
      <c r="C230" s="173" t="s">
        <v>1086</v>
      </c>
      <c r="D230" s="173" t="s">
        <v>226</v>
      </c>
      <c r="E230" s="174" t="s">
        <v>1087</v>
      </c>
      <c r="F230" s="175" t="s">
        <v>1088</v>
      </c>
      <c r="G230" s="176" t="s">
        <v>170</v>
      </c>
      <c r="H230" s="177">
        <v>8</v>
      </c>
      <c r="I230" s="178"/>
      <c r="J230" s="179">
        <f>ROUND(I230*H230,2)</f>
        <v>0</v>
      </c>
      <c r="K230" s="180"/>
      <c r="L230" s="181"/>
      <c r="M230" s="182" t="s">
        <v>1</v>
      </c>
      <c r="N230" s="183" t="s">
        <v>40</v>
      </c>
      <c r="P230" s="160">
        <f>O230*H230</f>
        <v>0</v>
      </c>
      <c r="Q230" s="160">
        <v>0</v>
      </c>
      <c r="R230" s="160">
        <f>Q230*H230</f>
        <v>0</v>
      </c>
      <c r="S230" s="160">
        <v>0</v>
      </c>
      <c r="T230" s="161">
        <f>S230*H230</f>
        <v>0</v>
      </c>
      <c r="AR230" s="162" t="s">
        <v>229</v>
      </c>
      <c r="AT230" s="162" t="s">
        <v>226</v>
      </c>
      <c r="AU230" s="162" t="s">
        <v>149</v>
      </c>
      <c r="AY230" s="14" t="s">
        <v>148</v>
      </c>
      <c r="BE230" s="90">
        <f>IF(N230="základní",J230,0)</f>
        <v>0</v>
      </c>
      <c r="BF230" s="90">
        <f>IF(N230="snížená",J230,0)</f>
        <v>0</v>
      </c>
      <c r="BG230" s="90">
        <f>IF(N230="zákl. přenesená",J230,0)</f>
        <v>0</v>
      </c>
      <c r="BH230" s="90">
        <f>IF(N230="sníž. přenesená",J230,0)</f>
        <v>0</v>
      </c>
      <c r="BI230" s="90">
        <f>IF(N230="nulová",J230,0)</f>
        <v>0</v>
      </c>
      <c r="BJ230" s="14" t="s">
        <v>83</v>
      </c>
      <c r="BK230" s="90">
        <f>ROUND(I230*H230,2)</f>
        <v>0</v>
      </c>
      <c r="BL230" s="14" t="s">
        <v>222</v>
      </c>
      <c r="BM230" s="162" t="s">
        <v>1089</v>
      </c>
    </row>
    <row r="231" spans="2:47" s="1" customFormat="1" ht="12">
      <c r="B231" s="30"/>
      <c r="D231" s="163" t="s">
        <v>158</v>
      </c>
      <c r="F231" s="164" t="s">
        <v>1088</v>
      </c>
      <c r="I231" s="126"/>
      <c r="L231" s="30"/>
      <c r="M231" s="165"/>
      <c r="T231" s="52"/>
      <c r="AT231" s="14" t="s">
        <v>158</v>
      </c>
      <c r="AU231" s="14" t="s">
        <v>149</v>
      </c>
    </row>
    <row r="232" spans="2:65" s="1" customFormat="1" ht="24.2" customHeight="1">
      <c r="B232" s="30"/>
      <c r="C232" s="173" t="s">
        <v>1090</v>
      </c>
      <c r="D232" s="173" t="s">
        <v>226</v>
      </c>
      <c r="E232" s="174" t="s">
        <v>1091</v>
      </c>
      <c r="F232" s="175" t="s">
        <v>1092</v>
      </c>
      <c r="G232" s="176" t="s">
        <v>170</v>
      </c>
      <c r="H232" s="177">
        <v>4</v>
      </c>
      <c r="I232" s="178"/>
      <c r="J232" s="179">
        <f>ROUND(I232*H232,2)</f>
        <v>0</v>
      </c>
      <c r="K232" s="180"/>
      <c r="L232" s="181"/>
      <c r="M232" s="182" t="s">
        <v>1</v>
      </c>
      <c r="N232" s="183" t="s">
        <v>40</v>
      </c>
      <c r="P232" s="160">
        <f>O232*H232</f>
        <v>0</v>
      </c>
      <c r="Q232" s="160">
        <v>0</v>
      </c>
      <c r="R232" s="160">
        <f>Q232*H232</f>
        <v>0</v>
      </c>
      <c r="S232" s="160">
        <v>0</v>
      </c>
      <c r="T232" s="161">
        <f>S232*H232</f>
        <v>0</v>
      </c>
      <c r="AR232" s="162" t="s">
        <v>229</v>
      </c>
      <c r="AT232" s="162" t="s">
        <v>226</v>
      </c>
      <c r="AU232" s="162" t="s">
        <v>149</v>
      </c>
      <c r="AY232" s="14" t="s">
        <v>148</v>
      </c>
      <c r="BE232" s="90">
        <f>IF(N232="základní",J232,0)</f>
        <v>0</v>
      </c>
      <c r="BF232" s="90">
        <f>IF(N232="snížená",J232,0)</f>
        <v>0</v>
      </c>
      <c r="BG232" s="90">
        <f>IF(N232="zákl. přenesená",J232,0)</f>
        <v>0</v>
      </c>
      <c r="BH232" s="90">
        <f>IF(N232="sníž. přenesená",J232,0)</f>
        <v>0</v>
      </c>
      <c r="BI232" s="90">
        <f>IF(N232="nulová",J232,0)</f>
        <v>0</v>
      </c>
      <c r="BJ232" s="14" t="s">
        <v>83</v>
      </c>
      <c r="BK232" s="90">
        <f>ROUND(I232*H232,2)</f>
        <v>0</v>
      </c>
      <c r="BL232" s="14" t="s">
        <v>222</v>
      </c>
      <c r="BM232" s="162" t="s">
        <v>1093</v>
      </c>
    </row>
    <row r="233" spans="2:47" s="1" customFormat="1" ht="19.5">
      <c r="B233" s="30"/>
      <c r="D233" s="163" t="s">
        <v>158</v>
      </c>
      <c r="F233" s="164" t="s">
        <v>1092</v>
      </c>
      <c r="I233" s="126"/>
      <c r="L233" s="30"/>
      <c r="M233" s="165"/>
      <c r="T233" s="52"/>
      <c r="AT233" s="14" t="s">
        <v>158</v>
      </c>
      <c r="AU233" s="14" t="s">
        <v>149</v>
      </c>
    </row>
    <row r="234" spans="2:65" s="1" customFormat="1" ht="21.75" customHeight="1">
      <c r="B234" s="30"/>
      <c r="C234" s="151" t="s">
        <v>1094</v>
      </c>
      <c r="D234" s="151" t="s">
        <v>152</v>
      </c>
      <c r="E234" s="152" t="s">
        <v>885</v>
      </c>
      <c r="F234" s="153" t="s">
        <v>886</v>
      </c>
      <c r="G234" s="154" t="s">
        <v>282</v>
      </c>
      <c r="H234" s="155">
        <v>8</v>
      </c>
      <c r="I234" s="156"/>
      <c r="J234" s="157">
        <f>ROUND(I234*H234,2)</f>
        <v>0</v>
      </c>
      <c r="K234" s="158"/>
      <c r="L234" s="30"/>
      <c r="M234" s="159" t="s">
        <v>1</v>
      </c>
      <c r="N234" s="124" t="s">
        <v>40</v>
      </c>
      <c r="P234" s="160">
        <f>O234*H234</f>
        <v>0</v>
      </c>
      <c r="Q234" s="160">
        <v>0</v>
      </c>
      <c r="R234" s="160">
        <f>Q234*H234</f>
        <v>0</v>
      </c>
      <c r="S234" s="160">
        <v>0</v>
      </c>
      <c r="T234" s="161">
        <f>S234*H234</f>
        <v>0</v>
      </c>
      <c r="AR234" s="162" t="s">
        <v>222</v>
      </c>
      <c r="AT234" s="162" t="s">
        <v>152</v>
      </c>
      <c r="AU234" s="162" t="s">
        <v>149</v>
      </c>
      <c r="AY234" s="14" t="s">
        <v>148</v>
      </c>
      <c r="BE234" s="90">
        <f>IF(N234="základní",J234,0)</f>
        <v>0</v>
      </c>
      <c r="BF234" s="90">
        <f>IF(N234="snížená",J234,0)</f>
        <v>0</v>
      </c>
      <c r="BG234" s="90">
        <f>IF(N234="zákl. přenesená",J234,0)</f>
        <v>0</v>
      </c>
      <c r="BH234" s="90">
        <f>IF(N234="sníž. přenesená",J234,0)</f>
        <v>0</v>
      </c>
      <c r="BI234" s="90">
        <f>IF(N234="nulová",J234,0)</f>
        <v>0</v>
      </c>
      <c r="BJ234" s="14" t="s">
        <v>83</v>
      </c>
      <c r="BK234" s="90">
        <f>ROUND(I234*H234,2)</f>
        <v>0</v>
      </c>
      <c r="BL234" s="14" t="s">
        <v>222</v>
      </c>
      <c r="BM234" s="162" t="s">
        <v>1095</v>
      </c>
    </row>
    <row r="235" spans="2:47" s="1" customFormat="1" ht="29.25">
      <c r="B235" s="30"/>
      <c r="D235" s="163" t="s">
        <v>158</v>
      </c>
      <c r="F235" s="164" t="s">
        <v>888</v>
      </c>
      <c r="I235" s="126"/>
      <c r="L235" s="30"/>
      <c r="M235" s="165"/>
      <c r="T235" s="52"/>
      <c r="AT235" s="14" t="s">
        <v>158</v>
      </c>
      <c r="AU235" s="14" t="s">
        <v>149</v>
      </c>
    </row>
    <row r="236" spans="2:65" s="1" customFormat="1" ht="33" customHeight="1">
      <c r="B236" s="30"/>
      <c r="C236" s="173" t="s">
        <v>929</v>
      </c>
      <c r="D236" s="173" t="s">
        <v>226</v>
      </c>
      <c r="E236" s="174" t="s">
        <v>1096</v>
      </c>
      <c r="F236" s="175" t="s">
        <v>1097</v>
      </c>
      <c r="G236" s="176" t="s">
        <v>282</v>
      </c>
      <c r="H236" s="177">
        <v>8</v>
      </c>
      <c r="I236" s="178"/>
      <c r="J236" s="179">
        <f>ROUND(I236*H236,2)</f>
        <v>0</v>
      </c>
      <c r="K236" s="180"/>
      <c r="L236" s="181"/>
      <c r="M236" s="182" t="s">
        <v>1</v>
      </c>
      <c r="N236" s="183" t="s">
        <v>40</v>
      </c>
      <c r="P236" s="160">
        <f>O236*H236</f>
        <v>0</v>
      </c>
      <c r="Q236" s="160">
        <v>0</v>
      </c>
      <c r="R236" s="160">
        <f>Q236*H236</f>
        <v>0</v>
      </c>
      <c r="S236" s="160">
        <v>0</v>
      </c>
      <c r="T236" s="161">
        <f>S236*H236</f>
        <v>0</v>
      </c>
      <c r="AR236" s="162" t="s">
        <v>229</v>
      </c>
      <c r="AT236" s="162" t="s">
        <v>226</v>
      </c>
      <c r="AU236" s="162" t="s">
        <v>149</v>
      </c>
      <c r="AY236" s="14" t="s">
        <v>148</v>
      </c>
      <c r="BE236" s="90">
        <f>IF(N236="základní",J236,0)</f>
        <v>0</v>
      </c>
      <c r="BF236" s="90">
        <f>IF(N236="snížená",J236,0)</f>
        <v>0</v>
      </c>
      <c r="BG236" s="90">
        <f>IF(N236="zákl. přenesená",J236,0)</f>
        <v>0</v>
      </c>
      <c r="BH236" s="90">
        <f>IF(N236="sníž. přenesená",J236,0)</f>
        <v>0</v>
      </c>
      <c r="BI236" s="90">
        <f>IF(N236="nulová",J236,0)</f>
        <v>0</v>
      </c>
      <c r="BJ236" s="14" t="s">
        <v>83</v>
      </c>
      <c r="BK236" s="90">
        <f>ROUND(I236*H236,2)</f>
        <v>0</v>
      </c>
      <c r="BL236" s="14" t="s">
        <v>222</v>
      </c>
      <c r="BM236" s="162" t="s">
        <v>1098</v>
      </c>
    </row>
    <row r="237" spans="2:47" s="1" customFormat="1" ht="19.5">
      <c r="B237" s="30"/>
      <c r="D237" s="163" t="s">
        <v>158</v>
      </c>
      <c r="F237" s="164" t="s">
        <v>1097</v>
      </c>
      <c r="I237" s="126"/>
      <c r="L237" s="30"/>
      <c r="M237" s="165"/>
      <c r="T237" s="52"/>
      <c r="AT237" s="14" t="s">
        <v>158</v>
      </c>
      <c r="AU237" s="14" t="s">
        <v>149</v>
      </c>
    </row>
    <row r="238" spans="2:65" s="1" customFormat="1" ht="24.2" customHeight="1">
      <c r="B238" s="30"/>
      <c r="C238" s="151" t="s">
        <v>1099</v>
      </c>
      <c r="D238" s="151" t="s">
        <v>152</v>
      </c>
      <c r="E238" s="152" t="s">
        <v>1100</v>
      </c>
      <c r="F238" s="153" t="s">
        <v>1101</v>
      </c>
      <c r="G238" s="154" t="s">
        <v>282</v>
      </c>
      <c r="H238" s="155">
        <v>150</v>
      </c>
      <c r="I238" s="156"/>
      <c r="J238" s="157">
        <f>ROUND(I238*H238,2)</f>
        <v>0</v>
      </c>
      <c r="K238" s="158"/>
      <c r="L238" s="30"/>
      <c r="M238" s="159" t="s">
        <v>1</v>
      </c>
      <c r="N238" s="124" t="s">
        <v>40</v>
      </c>
      <c r="P238" s="160">
        <f>O238*H238</f>
        <v>0</v>
      </c>
      <c r="Q238" s="160">
        <v>0</v>
      </c>
      <c r="R238" s="160">
        <f>Q238*H238</f>
        <v>0</v>
      </c>
      <c r="S238" s="160">
        <v>0</v>
      </c>
      <c r="T238" s="161">
        <f>S238*H238</f>
        <v>0</v>
      </c>
      <c r="AR238" s="162" t="s">
        <v>222</v>
      </c>
      <c r="AT238" s="162" t="s">
        <v>152</v>
      </c>
      <c r="AU238" s="162" t="s">
        <v>149</v>
      </c>
      <c r="AY238" s="14" t="s">
        <v>148</v>
      </c>
      <c r="BE238" s="90">
        <f>IF(N238="základní",J238,0)</f>
        <v>0</v>
      </c>
      <c r="BF238" s="90">
        <f>IF(N238="snížená",J238,0)</f>
        <v>0</v>
      </c>
      <c r="BG238" s="90">
        <f>IF(N238="zákl. přenesená",J238,0)</f>
        <v>0</v>
      </c>
      <c r="BH238" s="90">
        <f>IF(N238="sníž. přenesená",J238,0)</f>
        <v>0</v>
      </c>
      <c r="BI238" s="90">
        <f>IF(N238="nulová",J238,0)</f>
        <v>0</v>
      </c>
      <c r="BJ238" s="14" t="s">
        <v>83</v>
      </c>
      <c r="BK238" s="90">
        <f>ROUND(I238*H238,2)</f>
        <v>0</v>
      </c>
      <c r="BL238" s="14" t="s">
        <v>222</v>
      </c>
      <c r="BM238" s="162" t="s">
        <v>1102</v>
      </c>
    </row>
    <row r="239" spans="2:47" s="1" customFormat="1" ht="19.5">
      <c r="B239" s="30"/>
      <c r="D239" s="163" t="s">
        <v>158</v>
      </c>
      <c r="F239" s="164" t="s">
        <v>1101</v>
      </c>
      <c r="I239" s="126"/>
      <c r="L239" s="30"/>
      <c r="M239" s="165"/>
      <c r="T239" s="52"/>
      <c r="AT239" s="14" t="s">
        <v>158</v>
      </c>
      <c r="AU239" s="14" t="s">
        <v>149</v>
      </c>
    </row>
    <row r="240" spans="2:65" s="1" customFormat="1" ht="24.2" customHeight="1">
      <c r="B240" s="30"/>
      <c r="C240" s="173" t="s">
        <v>1103</v>
      </c>
      <c r="D240" s="173" t="s">
        <v>226</v>
      </c>
      <c r="E240" s="174" t="s">
        <v>1104</v>
      </c>
      <c r="F240" s="175" t="s">
        <v>1105</v>
      </c>
      <c r="G240" s="176" t="s">
        <v>282</v>
      </c>
      <c r="H240" s="177">
        <v>150</v>
      </c>
      <c r="I240" s="178"/>
      <c r="J240" s="179">
        <f>ROUND(I240*H240,2)</f>
        <v>0</v>
      </c>
      <c r="K240" s="180"/>
      <c r="L240" s="181"/>
      <c r="M240" s="182" t="s">
        <v>1</v>
      </c>
      <c r="N240" s="183" t="s">
        <v>40</v>
      </c>
      <c r="P240" s="160">
        <f>O240*H240</f>
        <v>0</v>
      </c>
      <c r="Q240" s="160">
        <v>6E-05</v>
      </c>
      <c r="R240" s="160">
        <f>Q240*H240</f>
        <v>0.009000000000000001</v>
      </c>
      <c r="S240" s="160">
        <v>0</v>
      </c>
      <c r="T240" s="161">
        <f>S240*H240</f>
        <v>0</v>
      </c>
      <c r="AR240" s="162" t="s">
        <v>229</v>
      </c>
      <c r="AT240" s="162" t="s">
        <v>226</v>
      </c>
      <c r="AU240" s="162" t="s">
        <v>149</v>
      </c>
      <c r="AY240" s="14" t="s">
        <v>148</v>
      </c>
      <c r="BE240" s="90">
        <f>IF(N240="základní",J240,0)</f>
        <v>0</v>
      </c>
      <c r="BF240" s="90">
        <f>IF(N240="snížená",J240,0)</f>
        <v>0</v>
      </c>
      <c r="BG240" s="90">
        <f>IF(N240="zákl. přenesená",J240,0)</f>
        <v>0</v>
      </c>
      <c r="BH240" s="90">
        <f>IF(N240="sníž. přenesená",J240,0)</f>
        <v>0</v>
      </c>
      <c r="BI240" s="90">
        <f>IF(N240="nulová",J240,0)</f>
        <v>0</v>
      </c>
      <c r="BJ240" s="14" t="s">
        <v>83</v>
      </c>
      <c r="BK240" s="90">
        <f>ROUND(I240*H240,2)</f>
        <v>0</v>
      </c>
      <c r="BL240" s="14" t="s">
        <v>222</v>
      </c>
      <c r="BM240" s="162" t="s">
        <v>1106</v>
      </c>
    </row>
    <row r="241" spans="2:47" s="1" customFormat="1" ht="19.5">
      <c r="B241" s="30"/>
      <c r="D241" s="163" t="s">
        <v>158</v>
      </c>
      <c r="F241" s="164" t="s">
        <v>1105</v>
      </c>
      <c r="I241" s="126"/>
      <c r="L241" s="30"/>
      <c r="M241" s="165"/>
      <c r="T241" s="52"/>
      <c r="AT241" s="14" t="s">
        <v>158</v>
      </c>
      <c r="AU241" s="14" t="s">
        <v>149</v>
      </c>
    </row>
    <row r="242" spans="2:65" s="1" customFormat="1" ht="37.9" customHeight="1">
      <c r="B242" s="30"/>
      <c r="C242" s="151" t="s">
        <v>1107</v>
      </c>
      <c r="D242" s="151" t="s">
        <v>152</v>
      </c>
      <c r="E242" s="152" t="s">
        <v>1108</v>
      </c>
      <c r="F242" s="153" t="s">
        <v>1109</v>
      </c>
      <c r="G242" s="154" t="s">
        <v>170</v>
      </c>
      <c r="H242" s="155">
        <v>18</v>
      </c>
      <c r="I242" s="156"/>
      <c r="J242" s="157">
        <f>ROUND(I242*H242,2)</f>
        <v>0</v>
      </c>
      <c r="K242" s="158"/>
      <c r="L242" s="30"/>
      <c r="M242" s="159" t="s">
        <v>1</v>
      </c>
      <c r="N242" s="124" t="s">
        <v>40</v>
      </c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AR242" s="162" t="s">
        <v>222</v>
      </c>
      <c r="AT242" s="162" t="s">
        <v>152</v>
      </c>
      <c r="AU242" s="162" t="s">
        <v>149</v>
      </c>
      <c r="AY242" s="14" t="s">
        <v>148</v>
      </c>
      <c r="BE242" s="90">
        <f>IF(N242="základní",J242,0)</f>
        <v>0</v>
      </c>
      <c r="BF242" s="90">
        <f>IF(N242="snížená",J242,0)</f>
        <v>0</v>
      </c>
      <c r="BG242" s="90">
        <f>IF(N242="zákl. přenesená",J242,0)</f>
        <v>0</v>
      </c>
      <c r="BH242" s="90">
        <f>IF(N242="sníž. přenesená",J242,0)</f>
        <v>0</v>
      </c>
      <c r="BI242" s="90">
        <f>IF(N242="nulová",J242,0)</f>
        <v>0</v>
      </c>
      <c r="BJ242" s="14" t="s">
        <v>83</v>
      </c>
      <c r="BK242" s="90">
        <f>ROUND(I242*H242,2)</f>
        <v>0</v>
      </c>
      <c r="BL242" s="14" t="s">
        <v>222</v>
      </c>
      <c r="BM242" s="162" t="s">
        <v>1110</v>
      </c>
    </row>
    <row r="243" spans="2:47" s="1" customFormat="1" ht="19.5">
      <c r="B243" s="30"/>
      <c r="D243" s="163" t="s">
        <v>158</v>
      </c>
      <c r="F243" s="164" t="s">
        <v>1109</v>
      </c>
      <c r="I243" s="126"/>
      <c r="L243" s="30"/>
      <c r="M243" s="165"/>
      <c r="T243" s="52"/>
      <c r="AT243" s="14" t="s">
        <v>158</v>
      </c>
      <c r="AU243" s="14" t="s">
        <v>149</v>
      </c>
    </row>
    <row r="244" spans="2:65" s="1" customFormat="1" ht="16.5" customHeight="1">
      <c r="B244" s="30"/>
      <c r="C244" s="173" t="s">
        <v>1111</v>
      </c>
      <c r="D244" s="173" t="s">
        <v>226</v>
      </c>
      <c r="E244" s="174" t="s">
        <v>1112</v>
      </c>
      <c r="F244" s="175" t="s">
        <v>1113</v>
      </c>
      <c r="G244" s="176" t="s">
        <v>170</v>
      </c>
      <c r="H244" s="177">
        <v>18</v>
      </c>
      <c r="I244" s="178"/>
      <c r="J244" s="179">
        <f>ROUND(I244*H244,2)</f>
        <v>0</v>
      </c>
      <c r="K244" s="180"/>
      <c r="L244" s="181"/>
      <c r="M244" s="182" t="s">
        <v>1</v>
      </c>
      <c r="N244" s="183" t="s">
        <v>40</v>
      </c>
      <c r="P244" s="160">
        <f>O244*H244</f>
        <v>0</v>
      </c>
      <c r="Q244" s="160">
        <v>0</v>
      </c>
      <c r="R244" s="160">
        <f>Q244*H244</f>
        <v>0</v>
      </c>
      <c r="S244" s="160">
        <v>0</v>
      </c>
      <c r="T244" s="161">
        <f>S244*H244</f>
        <v>0</v>
      </c>
      <c r="AR244" s="162" t="s">
        <v>229</v>
      </c>
      <c r="AT244" s="162" t="s">
        <v>226</v>
      </c>
      <c r="AU244" s="162" t="s">
        <v>149</v>
      </c>
      <c r="AY244" s="14" t="s">
        <v>148</v>
      </c>
      <c r="BE244" s="90">
        <f>IF(N244="základní",J244,0)</f>
        <v>0</v>
      </c>
      <c r="BF244" s="90">
        <f>IF(N244="snížená",J244,0)</f>
        <v>0</v>
      </c>
      <c r="BG244" s="90">
        <f>IF(N244="zákl. přenesená",J244,0)</f>
        <v>0</v>
      </c>
      <c r="BH244" s="90">
        <f>IF(N244="sníž. přenesená",J244,0)</f>
        <v>0</v>
      </c>
      <c r="BI244" s="90">
        <f>IF(N244="nulová",J244,0)</f>
        <v>0</v>
      </c>
      <c r="BJ244" s="14" t="s">
        <v>83</v>
      </c>
      <c r="BK244" s="90">
        <f>ROUND(I244*H244,2)</f>
        <v>0</v>
      </c>
      <c r="BL244" s="14" t="s">
        <v>222</v>
      </c>
      <c r="BM244" s="162" t="s">
        <v>1114</v>
      </c>
    </row>
    <row r="245" spans="2:47" s="1" customFormat="1" ht="12">
      <c r="B245" s="30"/>
      <c r="D245" s="163" t="s">
        <v>158</v>
      </c>
      <c r="F245" s="164" t="s">
        <v>1113</v>
      </c>
      <c r="I245" s="126"/>
      <c r="L245" s="30"/>
      <c r="M245" s="165"/>
      <c r="T245" s="52"/>
      <c r="AT245" s="14" t="s">
        <v>158</v>
      </c>
      <c r="AU245" s="14" t="s">
        <v>149</v>
      </c>
    </row>
    <row r="246" spans="2:65" s="1" customFormat="1" ht="37.9" customHeight="1">
      <c r="B246" s="30"/>
      <c r="C246" s="151" t="s">
        <v>1115</v>
      </c>
      <c r="D246" s="151" t="s">
        <v>152</v>
      </c>
      <c r="E246" s="152" t="s">
        <v>1116</v>
      </c>
      <c r="F246" s="153" t="s">
        <v>1117</v>
      </c>
      <c r="G246" s="154" t="s">
        <v>170</v>
      </c>
      <c r="H246" s="155">
        <v>9</v>
      </c>
      <c r="I246" s="156"/>
      <c r="J246" s="157">
        <f>ROUND(I246*H246,2)</f>
        <v>0</v>
      </c>
      <c r="K246" s="158"/>
      <c r="L246" s="30"/>
      <c r="M246" s="159" t="s">
        <v>1</v>
      </c>
      <c r="N246" s="124" t="s">
        <v>40</v>
      </c>
      <c r="P246" s="160">
        <f>O246*H246</f>
        <v>0</v>
      </c>
      <c r="Q246" s="160">
        <v>0</v>
      </c>
      <c r="R246" s="160">
        <f>Q246*H246</f>
        <v>0</v>
      </c>
      <c r="S246" s="160">
        <v>0</v>
      </c>
      <c r="T246" s="161">
        <f>S246*H246</f>
        <v>0</v>
      </c>
      <c r="AR246" s="162" t="s">
        <v>222</v>
      </c>
      <c r="AT246" s="162" t="s">
        <v>152</v>
      </c>
      <c r="AU246" s="162" t="s">
        <v>149</v>
      </c>
      <c r="AY246" s="14" t="s">
        <v>148</v>
      </c>
      <c r="BE246" s="90">
        <f>IF(N246="základní",J246,0)</f>
        <v>0</v>
      </c>
      <c r="BF246" s="90">
        <f>IF(N246="snížená",J246,0)</f>
        <v>0</v>
      </c>
      <c r="BG246" s="90">
        <f>IF(N246="zákl. přenesená",J246,0)</f>
        <v>0</v>
      </c>
      <c r="BH246" s="90">
        <f>IF(N246="sníž. přenesená",J246,0)</f>
        <v>0</v>
      </c>
      <c r="BI246" s="90">
        <f>IF(N246="nulová",J246,0)</f>
        <v>0</v>
      </c>
      <c r="BJ246" s="14" t="s">
        <v>83</v>
      </c>
      <c r="BK246" s="90">
        <f>ROUND(I246*H246,2)</f>
        <v>0</v>
      </c>
      <c r="BL246" s="14" t="s">
        <v>222</v>
      </c>
      <c r="BM246" s="162" t="s">
        <v>1118</v>
      </c>
    </row>
    <row r="247" spans="2:47" s="1" customFormat="1" ht="19.5">
      <c r="B247" s="30"/>
      <c r="D247" s="163" t="s">
        <v>158</v>
      </c>
      <c r="F247" s="164" t="s">
        <v>1117</v>
      </c>
      <c r="I247" s="126"/>
      <c r="L247" s="30"/>
      <c r="M247" s="165"/>
      <c r="T247" s="52"/>
      <c r="AT247" s="14" t="s">
        <v>158</v>
      </c>
      <c r="AU247" s="14" t="s">
        <v>149</v>
      </c>
    </row>
    <row r="248" spans="2:65" s="1" customFormat="1" ht="44.25" customHeight="1">
      <c r="B248" s="30"/>
      <c r="C248" s="173" t="s">
        <v>1119</v>
      </c>
      <c r="D248" s="173" t="s">
        <v>226</v>
      </c>
      <c r="E248" s="174" t="s">
        <v>1120</v>
      </c>
      <c r="F248" s="175" t="s">
        <v>1121</v>
      </c>
      <c r="G248" s="176" t="s">
        <v>170</v>
      </c>
      <c r="H248" s="177">
        <v>9</v>
      </c>
      <c r="I248" s="178"/>
      <c r="J248" s="179">
        <f>ROUND(I248*H248,2)</f>
        <v>0</v>
      </c>
      <c r="K248" s="180"/>
      <c r="L248" s="181"/>
      <c r="M248" s="182" t="s">
        <v>1</v>
      </c>
      <c r="N248" s="183" t="s">
        <v>40</v>
      </c>
      <c r="P248" s="160">
        <f>O248*H248</f>
        <v>0</v>
      </c>
      <c r="Q248" s="160">
        <v>0</v>
      </c>
      <c r="R248" s="160">
        <f>Q248*H248</f>
        <v>0</v>
      </c>
      <c r="S248" s="160">
        <v>0</v>
      </c>
      <c r="T248" s="161">
        <f>S248*H248</f>
        <v>0</v>
      </c>
      <c r="AR248" s="162" t="s">
        <v>229</v>
      </c>
      <c r="AT248" s="162" t="s">
        <v>226</v>
      </c>
      <c r="AU248" s="162" t="s">
        <v>149</v>
      </c>
      <c r="AY248" s="14" t="s">
        <v>148</v>
      </c>
      <c r="BE248" s="90">
        <f>IF(N248="základní",J248,0)</f>
        <v>0</v>
      </c>
      <c r="BF248" s="90">
        <f>IF(N248="snížená",J248,0)</f>
        <v>0</v>
      </c>
      <c r="BG248" s="90">
        <f>IF(N248="zákl. přenesená",J248,0)</f>
        <v>0</v>
      </c>
      <c r="BH248" s="90">
        <f>IF(N248="sníž. přenesená",J248,0)</f>
        <v>0</v>
      </c>
      <c r="BI248" s="90">
        <f>IF(N248="nulová",J248,0)</f>
        <v>0</v>
      </c>
      <c r="BJ248" s="14" t="s">
        <v>83</v>
      </c>
      <c r="BK248" s="90">
        <f>ROUND(I248*H248,2)</f>
        <v>0</v>
      </c>
      <c r="BL248" s="14" t="s">
        <v>222</v>
      </c>
      <c r="BM248" s="162" t="s">
        <v>1122</v>
      </c>
    </row>
    <row r="249" spans="2:47" s="1" customFormat="1" ht="29.25">
      <c r="B249" s="30"/>
      <c r="D249" s="163" t="s">
        <v>158</v>
      </c>
      <c r="F249" s="164" t="s">
        <v>1121</v>
      </c>
      <c r="I249" s="126"/>
      <c r="L249" s="30"/>
      <c r="M249" s="165"/>
      <c r="T249" s="52"/>
      <c r="AT249" s="14" t="s">
        <v>158</v>
      </c>
      <c r="AU249" s="14" t="s">
        <v>149</v>
      </c>
    </row>
    <row r="250" spans="2:65" s="1" customFormat="1" ht="37.9" customHeight="1">
      <c r="B250" s="30"/>
      <c r="C250" s="151" t="s">
        <v>1123</v>
      </c>
      <c r="D250" s="151" t="s">
        <v>152</v>
      </c>
      <c r="E250" s="152" t="s">
        <v>1124</v>
      </c>
      <c r="F250" s="153" t="s">
        <v>1125</v>
      </c>
      <c r="G250" s="154" t="s">
        <v>170</v>
      </c>
      <c r="H250" s="155">
        <v>18</v>
      </c>
      <c r="I250" s="156"/>
      <c r="J250" s="157">
        <f>ROUND(I250*H250,2)</f>
        <v>0</v>
      </c>
      <c r="K250" s="158"/>
      <c r="L250" s="30"/>
      <c r="M250" s="159" t="s">
        <v>1</v>
      </c>
      <c r="N250" s="124" t="s">
        <v>40</v>
      </c>
      <c r="P250" s="160">
        <f>O250*H250</f>
        <v>0</v>
      </c>
      <c r="Q250" s="160">
        <v>0</v>
      </c>
      <c r="R250" s="160">
        <f>Q250*H250</f>
        <v>0</v>
      </c>
      <c r="S250" s="160">
        <v>0</v>
      </c>
      <c r="T250" s="161">
        <f>S250*H250</f>
        <v>0</v>
      </c>
      <c r="AR250" s="162" t="s">
        <v>222</v>
      </c>
      <c r="AT250" s="162" t="s">
        <v>152</v>
      </c>
      <c r="AU250" s="162" t="s">
        <v>149</v>
      </c>
      <c r="AY250" s="14" t="s">
        <v>148</v>
      </c>
      <c r="BE250" s="90">
        <f>IF(N250="základní",J250,0)</f>
        <v>0</v>
      </c>
      <c r="BF250" s="90">
        <f>IF(N250="snížená",J250,0)</f>
        <v>0</v>
      </c>
      <c r="BG250" s="90">
        <f>IF(N250="zákl. přenesená",J250,0)</f>
        <v>0</v>
      </c>
      <c r="BH250" s="90">
        <f>IF(N250="sníž. přenesená",J250,0)</f>
        <v>0</v>
      </c>
      <c r="BI250" s="90">
        <f>IF(N250="nulová",J250,0)</f>
        <v>0</v>
      </c>
      <c r="BJ250" s="14" t="s">
        <v>83</v>
      </c>
      <c r="BK250" s="90">
        <f>ROUND(I250*H250,2)</f>
        <v>0</v>
      </c>
      <c r="BL250" s="14" t="s">
        <v>222</v>
      </c>
      <c r="BM250" s="162" t="s">
        <v>1126</v>
      </c>
    </row>
    <row r="251" spans="2:47" s="1" customFormat="1" ht="19.5">
      <c r="B251" s="30"/>
      <c r="D251" s="163" t="s">
        <v>158</v>
      </c>
      <c r="F251" s="164" t="s">
        <v>1125</v>
      </c>
      <c r="I251" s="126"/>
      <c r="L251" s="30"/>
      <c r="M251" s="165"/>
      <c r="T251" s="52"/>
      <c r="AT251" s="14" t="s">
        <v>158</v>
      </c>
      <c r="AU251" s="14" t="s">
        <v>149</v>
      </c>
    </row>
    <row r="252" spans="2:65" s="1" customFormat="1" ht="55.5" customHeight="1">
      <c r="B252" s="30"/>
      <c r="C252" s="151" t="s">
        <v>1127</v>
      </c>
      <c r="D252" s="151" t="s">
        <v>152</v>
      </c>
      <c r="E252" s="152" t="s">
        <v>1128</v>
      </c>
      <c r="F252" s="153" t="s">
        <v>1129</v>
      </c>
      <c r="G252" s="154" t="s">
        <v>170</v>
      </c>
      <c r="H252" s="155">
        <v>7</v>
      </c>
      <c r="I252" s="156"/>
      <c r="J252" s="157">
        <f>ROUND(I252*H252,2)</f>
        <v>0</v>
      </c>
      <c r="K252" s="158"/>
      <c r="L252" s="30"/>
      <c r="M252" s="159" t="s">
        <v>1</v>
      </c>
      <c r="N252" s="124" t="s">
        <v>40</v>
      </c>
      <c r="P252" s="160">
        <f>O252*H252</f>
        <v>0</v>
      </c>
      <c r="Q252" s="160">
        <v>0</v>
      </c>
      <c r="R252" s="160">
        <f>Q252*H252</f>
        <v>0</v>
      </c>
      <c r="S252" s="160">
        <v>0</v>
      </c>
      <c r="T252" s="161">
        <f>S252*H252</f>
        <v>0</v>
      </c>
      <c r="AR252" s="162" t="s">
        <v>222</v>
      </c>
      <c r="AT252" s="162" t="s">
        <v>152</v>
      </c>
      <c r="AU252" s="162" t="s">
        <v>149</v>
      </c>
      <c r="AY252" s="14" t="s">
        <v>148</v>
      </c>
      <c r="BE252" s="90">
        <f>IF(N252="základní",J252,0)</f>
        <v>0</v>
      </c>
      <c r="BF252" s="90">
        <f>IF(N252="snížená",J252,0)</f>
        <v>0</v>
      </c>
      <c r="BG252" s="90">
        <f>IF(N252="zákl. přenesená",J252,0)</f>
        <v>0</v>
      </c>
      <c r="BH252" s="90">
        <f>IF(N252="sníž. přenesená",J252,0)</f>
        <v>0</v>
      </c>
      <c r="BI252" s="90">
        <f>IF(N252="nulová",J252,0)</f>
        <v>0</v>
      </c>
      <c r="BJ252" s="14" t="s">
        <v>83</v>
      </c>
      <c r="BK252" s="90">
        <f>ROUND(I252*H252,2)</f>
        <v>0</v>
      </c>
      <c r="BL252" s="14" t="s">
        <v>222</v>
      </c>
      <c r="BM252" s="162" t="s">
        <v>1130</v>
      </c>
    </row>
    <row r="253" spans="2:47" s="1" customFormat="1" ht="29.25">
      <c r="B253" s="30"/>
      <c r="D253" s="163" t="s">
        <v>158</v>
      </c>
      <c r="F253" s="164" t="s">
        <v>1129</v>
      </c>
      <c r="I253" s="126"/>
      <c r="L253" s="30"/>
      <c r="M253" s="165"/>
      <c r="T253" s="52"/>
      <c r="AT253" s="14" t="s">
        <v>158</v>
      </c>
      <c r="AU253" s="14" t="s">
        <v>149</v>
      </c>
    </row>
    <row r="254" spans="2:65" s="1" customFormat="1" ht="24.2" customHeight="1">
      <c r="B254" s="30"/>
      <c r="C254" s="173" t="s">
        <v>1131</v>
      </c>
      <c r="D254" s="173" t="s">
        <v>226</v>
      </c>
      <c r="E254" s="174" t="s">
        <v>1132</v>
      </c>
      <c r="F254" s="175" t="s">
        <v>1133</v>
      </c>
      <c r="G254" s="176" t="s">
        <v>170</v>
      </c>
      <c r="H254" s="177">
        <v>7</v>
      </c>
      <c r="I254" s="178"/>
      <c r="J254" s="179">
        <f>ROUND(I254*H254,2)</f>
        <v>0</v>
      </c>
      <c r="K254" s="180"/>
      <c r="L254" s="181"/>
      <c r="M254" s="182" t="s">
        <v>1</v>
      </c>
      <c r="N254" s="183" t="s">
        <v>40</v>
      </c>
      <c r="P254" s="160">
        <f>O254*H254</f>
        <v>0</v>
      </c>
      <c r="Q254" s="160">
        <v>0.0001</v>
      </c>
      <c r="R254" s="160">
        <f>Q254*H254</f>
        <v>0.0007</v>
      </c>
      <c r="S254" s="160">
        <v>0</v>
      </c>
      <c r="T254" s="161">
        <f>S254*H254</f>
        <v>0</v>
      </c>
      <c r="AR254" s="162" t="s">
        <v>229</v>
      </c>
      <c r="AT254" s="162" t="s">
        <v>226</v>
      </c>
      <c r="AU254" s="162" t="s">
        <v>149</v>
      </c>
      <c r="AY254" s="14" t="s">
        <v>148</v>
      </c>
      <c r="BE254" s="90">
        <f>IF(N254="základní",J254,0)</f>
        <v>0</v>
      </c>
      <c r="BF254" s="90">
        <f>IF(N254="snížená",J254,0)</f>
        <v>0</v>
      </c>
      <c r="BG254" s="90">
        <f>IF(N254="zákl. přenesená",J254,0)</f>
        <v>0</v>
      </c>
      <c r="BH254" s="90">
        <f>IF(N254="sníž. přenesená",J254,0)</f>
        <v>0</v>
      </c>
      <c r="BI254" s="90">
        <f>IF(N254="nulová",J254,0)</f>
        <v>0</v>
      </c>
      <c r="BJ254" s="14" t="s">
        <v>83</v>
      </c>
      <c r="BK254" s="90">
        <f>ROUND(I254*H254,2)</f>
        <v>0</v>
      </c>
      <c r="BL254" s="14" t="s">
        <v>222</v>
      </c>
      <c r="BM254" s="162" t="s">
        <v>1134</v>
      </c>
    </row>
    <row r="255" spans="2:47" s="1" customFormat="1" ht="19.5">
      <c r="B255" s="30"/>
      <c r="D255" s="163" t="s">
        <v>158</v>
      </c>
      <c r="F255" s="164" t="s">
        <v>1133</v>
      </c>
      <c r="I255" s="126"/>
      <c r="L255" s="30"/>
      <c r="M255" s="165"/>
      <c r="T255" s="52"/>
      <c r="AT255" s="14" t="s">
        <v>158</v>
      </c>
      <c r="AU255" s="14" t="s">
        <v>149</v>
      </c>
    </row>
    <row r="256" spans="2:65" s="1" customFormat="1" ht="33" customHeight="1">
      <c r="B256" s="30"/>
      <c r="C256" s="173" t="s">
        <v>319</v>
      </c>
      <c r="D256" s="173" t="s">
        <v>226</v>
      </c>
      <c r="E256" s="174" t="s">
        <v>320</v>
      </c>
      <c r="F256" s="175" t="s">
        <v>321</v>
      </c>
      <c r="G256" s="176" t="s">
        <v>170</v>
      </c>
      <c r="H256" s="177">
        <v>1</v>
      </c>
      <c r="I256" s="178"/>
      <c r="J256" s="179">
        <f>ROUND(I256*H256,2)</f>
        <v>0</v>
      </c>
      <c r="K256" s="180"/>
      <c r="L256" s="181"/>
      <c r="M256" s="182" t="s">
        <v>1</v>
      </c>
      <c r="N256" s="183" t="s">
        <v>40</v>
      </c>
      <c r="P256" s="160">
        <f>O256*H256</f>
        <v>0</v>
      </c>
      <c r="Q256" s="160">
        <v>7E-05</v>
      </c>
      <c r="R256" s="160">
        <f>Q256*H256</f>
        <v>7E-05</v>
      </c>
      <c r="S256" s="160">
        <v>0</v>
      </c>
      <c r="T256" s="161">
        <f>S256*H256</f>
        <v>0</v>
      </c>
      <c r="AR256" s="162" t="s">
        <v>229</v>
      </c>
      <c r="AT256" s="162" t="s">
        <v>226</v>
      </c>
      <c r="AU256" s="162" t="s">
        <v>149</v>
      </c>
      <c r="AY256" s="14" t="s">
        <v>148</v>
      </c>
      <c r="BE256" s="90">
        <f>IF(N256="základní",J256,0)</f>
        <v>0</v>
      </c>
      <c r="BF256" s="90">
        <f>IF(N256="snížená",J256,0)</f>
        <v>0</v>
      </c>
      <c r="BG256" s="90">
        <f>IF(N256="zákl. přenesená",J256,0)</f>
        <v>0</v>
      </c>
      <c r="BH256" s="90">
        <f>IF(N256="sníž. přenesená",J256,0)</f>
        <v>0</v>
      </c>
      <c r="BI256" s="90">
        <f>IF(N256="nulová",J256,0)</f>
        <v>0</v>
      </c>
      <c r="BJ256" s="14" t="s">
        <v>83</v>
      </c>
      <c r="BK256" s="90">
        <f>ROUND(I256*H256,2)</f>
        <v>0</v>
      </c>
      <c r="BL256" s="14" t="s">
        <v>222</v>
      </c>
      <c r="BM256" s="162" t="s">
        <v>322</v>
      </c>
    </row>
    <row r="257" spans="2:47" s="1" customFormat="1" ht="19.5">
      <c r="B257" s="30"/>
      <c r="D257" s="163" t="s">
        <v>158</v>
      </c>
      <c r="F257" s="164" t="s">
        <v>321</v>
      </c>
      <c r="I257" s="126"/>
      <c r="L257" s="30"/>
      <c r="M257" s="165"/>
      <c r="T257" s="52"/>
      <c r="AT257" s="14" t="s">
        <v>158</v>
      </c>
      <c r="AU257" s="14" t="s">
        <v>149</v>
      </c>
    </row>
    <row r="258" spans="2:65" s="1" customFormat="1" ht="55.5" customHeight="1">
      <c r="B258" s="30"/>
      <c r="C258" s="151" t="s">
        <v>1135</v>
      </c>
      <c r="D258" s="151" t="s">
        <v>152</v>
      </c>
      <c r="E258" s="152" t="s">
        <v>1136</v>
      </c>
      <c r="F258" s="153" t="s">
        <v>1137</v>
      </c>
      <c r="G258" s="154" t="s">
        <v>170</v>
      </c>
      <c r="H258" s="155">
        <v>14</v>
      </c>
      <c r="I258" s="156"/>
      <c r="J258" s="157">
        <f>ROUND(I258*H258,2)</f>
        <v>0</v>
      </c>
      <c r="K258" s="158"/>
      <c r="L258" s="30"/>
      <c r="M258" s="159" t="s">
        <v>1</v>
      </c>
      <c r="N258" s="124" t="s">
        <v>40</v>
      </c>
      <c r="P258" s="160">
        <f>O258*H258</f>
        <v>0</v>
      </c>
      <c r="Q258" s="160">
        <v>0</v>
      </c>
      <c r="R258" s="160">
        <f>Q258*H258</f>
        <v>0</v>
      </c>
      <c r="S258" s="160">
        <v>0</v>
      </c>
      <c r="T258" s="161">
        <f>S258*H258</f>
        <v>0</v>
      </c>
      <c r="AR258" s="162" t="s">
        <v>222</v>
      </c>
      <c r="AT258" s="162" t="s">
        <v>152</v>
      </c>
      <c r="AU258" s="162" t="s">
        <v>149</v>
      </c>
      <c r="AY258" s="14" t="s">
        <v>148</v>
      </c>
      <c r="BE258" s="90">
        <f>IF(N258="základní",J258,0)</f>
        <v>0</v>
      </c>
      <c r="BF258" s="90">
        <f>IF(N258="snížená",J258,0)</f>
        <v>0</v>
      </c>
      <c r="BG258" s="90">
        <f>IF(N258="zákl. přenesená",J258,0)</f>
        <v>0</v>
      </c>
      <c r="BH258" s="90">
        <f>IF(N258="sníž. přenesená",J258,0)</f>
        <v>0</v>
      </c>
      <c r="BI258" s="90">
        <f>IF(N258="nulová",J258,0)</f>
        <v>0</v>
      </c>
      <c r="BJ258" s="14" t="s">
        <v>83</v>
      </c>
      <c r="BK258" s="90">
        <f>ROUND(I258*H258,2)</f>
        <v>0</v>
      </c>
      <c r="BL258" s="14" t="s">
        <v>222</v>
      </c>
      <c r="BM258" s="162" t="s">
        <v>1138</v>
      </c>
    </row>
    <row r="259" spans="2:47" s="1" customFormat="1" ht="29.25">
      <c r="B259" s="30"/>
      <c r="D259" s="163" t="s">
        <v>158</v>
      </c>
      <c r="F259" s="164" t="s">
        <v>1139</v>
      </c>
      <c r="I259" s="126"/>
      <c r="L259" s="30"/>
      <c r="M259" s="165"/>
      <c r="T259" s="52"/>
      <c r="AT259" s="14" t="s">
        <v>158</v>
      </c>
      <c r="AU259" s="14" t="s">
        <v>149</v>
      </c>
    </row>
    <row r="260" spans="2:65" s="1" customFormat="1" ht="33" customHeight="1">
      <c r="B260" s="30"/>
      <c r="C260" s="173" t="s">
        <v>323</v>
      </c>
      <c r="D260" s="173" t="s">
        <v>226</v>
      </c>
      <c r="E260" s="174" t="s">
        <v>324</v>
      </c>
      <c r="F260" s="175" t="s">
        <v>325</v>
      </c>
      <c r="G260" s="176" t="s">
        <v>170</v>
      </c>
      <c r="H260" s="177">
        <v>12</v>
      </c>
      <c r="I260" s="178"/>
      <c r="J260" s="179">
        <f>ROUND(I260*H260,2)</f>
        <v>0</v>
      </c>
      <c r="K260" s="180"/>
      <c r="L260" s="181"/>
      <c r="M260" s="182" t="s">
        <v>1</v>
      </c>
      <c r="N260" s="183" t="s">
        <v>40</v>
      </c>
      <c r="P260" s="160">
        <f>O260*H260</f>
        <v>0</v>
      </c>
      <c r="Q260" s="160">
        <v>0</v>
      </c>
      <c r="R260" s="160">
        <f>Q260*H260</f>
        <v>0</v>
      </c>
      <c r="S260" s="160">
        <v>0</v>
      </c>
      <c r="T260" s="161">
        <f>S260*H260</f>
        <v>0</v>
      </c>
      <c r="AR260" s="162" t="s">
        <v>229</v>
      </c>
      <c r="AT260" s="162" t="s">
        <v>226</v>
      </c>
      <c r="AU260" s="162" t="s">
        <v>149</v>
      </c>
      <c r="AY260" s="14" t="s">
        <v>148</v>
      </c>
      <c r="BE260" s="90">
        <f>IF(N260="základní",J260,0)</f>
        <v>0</v>
      </c>
      <c r="BF260" s="90">
        <f>IF(N260="snížená",J260,0)</f>
        <v>0</v>
      </c>
      <c r="BG260" s="90">
        <f>IF(N260="zákl. přenesená",J260,0)</f>
        <v>0</v>
      </c>
      <c r="BH260" s="90">
        <f>IF(N260="sníž. přenesená",J260,0)</f>
        <v>0</v>
      </c>
      <c r="BI260" s="90">
        <f>IF(N260="nulová",J260,0)</f>
        <v>0</v>
      </c>
      <c r="BJ260" s="14" t="s">
        <v>83</v>
      </c>
      <c r="BK260" s="90">
        <f>ROUND(I260*H260,2)</f>
        <v>0</v>
      </c>
      <c r="BL260" s="14" t="s">
        <v>222</v>
      </c>
      <c r="BM260" s="162" t="s">
        <v>326</v>
      </c>
    </row>
    <row r="261" spans="2:47" s="1" customFormat="1" ht="19.5">
      <c r="B261" s="30"/>
      <c r="D261" s="163" t="s">
        <v>158</v>
      </c>
      <c r="F261" s="164" t="s">
        <v>325</v>
      </c>
      <c r="I261" s="126"/>
      <c r="L261" s="30"/>
      <c r="M261" s="165"/>
      <c r="T261" s="52"/>
      <c r="AT261" s="14" t="s">
        <v>158</v>
      </c>
      <c r="AU261" s="14" t="s">
        <v>149</v>
      </c>
    </row>
    <row r="262" spans="2:65" s="1" customFormat="1" ht="49.15" customHeight="1">
      <c r="B262" s="30"/>
      <c r="C262" s="151" t="s">
        <v>327</v>
      </c>
      <c r="D262" s="151" t="s">
        <v>152</v>
      </c>
      <c r="E262" s="152" t="s">
        <v>328</v>
      </c>
      <c r="F262" s="153" t="s">
        <v>329</v>
      </c>
      <c r="G262" s="154" t="s">
        <v>170</v>
      </c>
      <c r="H262" s="155">
        <v>12</v>
      </c>
      <c r="I262" s="156"/>
      <c r="J262" s="157">
        <f>ROUND(I262*H262,2)</f>
        <v>0</v>
      </c>
      <c r="K262" s="158"/>
      <c r="L262" s="30"/>
      <c r="M262" s="159" t="s">
        <v>1</v>
      </c>
      <c r="N262" s="124" t="s">
        <v>40</v>
      </c>
      <c r="P262" s="160">
        <f>O262*H262</f>
        <v>0</v>
      </c>
      <c r="Q262" s="160">
        <v>0</v>
      </c>
      <c r="R262" s="160">
        <f>Q262*H262</f>
        <v>0</v>
      </c>
      <c r="S262" s="160">
        <v>0</v>
      </c>
      <c r="T262" s="161">
        <f>S262*H262</f>
        <v>0</v>
      </c>
      <c r="AR262" s="162" t="s">
        <v>222</v>
      </c>
      <c r="AT262" s="162" t="s">
        <v>152</v>
      </c>
      <c r="AU262" s="162" t="s">
        <v>149</v>
      </c>
      <c r="AY262" s="14" t="s">
        <v>148</v>
      </c>
      <c r="BE262" s="90">
        <f>IF(N262="základní",J262,0)</f>
        <v>0</v>
      </c>
      <c r="BF262" s="90">
        <f>IF(N262="snížená",J262,0)</f>
        <v>0</v>
      </c>
      <c r="BG262" s="90">
        <f>IF(N262="zákl. přenesená",J262,0)</f>
        <v>0</v>
      </c>
      <c r="BH262" s="90">
        <f>IF(N262="sníž. přenesená",J262,0)</f>
        <v>0</v>
      </c>
      <c r="BI262" s="90">
        <f>IF(N262="nulová",J262,0)</f>
        <v>0</v>
      </c>
      <c r="BJ262" s="14" t="s">
        <v>83</v>
      </c>
      <c r="BK262" s="90">
        <f>ROUND(I262*H262,2)</f>
        <v>0</v>
      </c>
      <c r="BL262" s="14" t="s">
        <v>222</v>
      </c>
      <c r="BM262" s="162" t="s">
        <v>330</v>
      </c>
    </row>
    <row r="263" spans="2:47" s="1" customFormat="1" ht="29.25">
      <c r="B263" s="30"/>
      <c r="D263" s="163" t="s">
        <v>158</v>
      </c>
      <c r="F263" s="164" t="s">
        <v>329</v>
      </c>
      <c r="I263" s="126"/>
      <c r="L263" s="30"/>
      <c r="M263" s="165"/>
      <c r="T263" s="52"/>
      <c r="AT263" s="14" t="s">
        <v>158</v>
      </c>
      <c r="AU263" s="14" t="s">
        <v>149</v>
      </c>
    </row>
    <row r="264" spans="2:65" s="1" customFormat="1" ht="37.9" customHeight="1">
      <c r="B264" s="30"/>
      <c r="C264" s="173" t="s">
        <v>1140</v>
      </c>
      <c r="D264" s="173" t="s">
        <v>226</v>
      </c>
      <c r="E264" s="174" t="s">
        <v>1141</v>
      </c>
      <c r="F264" s="175" t="s">
        <v>1142</v>
      </c>
      <c r="G264" s="176" t="s">
        <v>170</v>
      </c>
      <c r="H264" s="177">
        <v>1</v>
      </c>
      <c r="I264" s="178"/>
      <c r="J264" s="179">
        <f>ROUND(I264*H264,2)</f>
        <v>0</v>
      </c>
      <c r="K264" s="180"/>
      <c r="L264" s="181"/>
      <c r="M264" s="182" t="s">
        <v>1</v>
      </c>
      <c r="N264" s="183" t="s">
        <v>40</v>
      </c>
      <c r="P264" s="160">
        <f>O264*H264</f>
        <v>0</v>
      </c>
      <c r="Q264" s="160">
        <v>7E-05</v>
      </c>
      <c r="R264" s="160">
        <f>Q264*H264</f>
        <v>7E-05</v>
      </c>
      <c r="S264" s="160">
        <v>0</v>
      </c>
      <c r="T264" s="161">
        <f>S264*H264</f>
        <v>0</v>
      </c>
      <c r="AR264" s="162" t="s">
        <v>229</v>
      </c>
      <c r="AT264" s="162" t="s">
        <v>226</v>
      </c>
      <c r="AU264" s="162" t="s">
        <v>149</v>
      </c>
      <c r="AY264" s="14" t="s">
        <v>148</v>
      </c>
      <c r="BE264" s="90">
        <f>IF(N264="základní",J264,0)</f>
        <v>0</v>
      </c>
      <c r="BF264" s="90">
        <f>IF(N264="snížená",J264,0)</f>
        <v>0</v>
      </c>
      <c r="BG264" s="90">
        <f>IF(N264="zákl. přenesená",J264,0)</f>
        <v>0</v>
      </c>
      <c r="BH264" s="90">
        <f>IF(N264="sníž. přenesená",J264,0)</f>
        <v>0</v>
      </c>
      <c r="BI264" s="90">
        <f>IF(N264="nulová",J264,0)</f>
        <v>0</v>
      </c>
      <c r="BJ264" s="14" t="s">
        <v>83</v>
      </c>
      <c r="BK264" s="90">
        <f>ROUND(I264*H264,2)</f>
        <v>0</v>
      </c>
      <c r="BL264" s="14" t="s">
        <v>222</v>
      </c>
      <c r="BM264" s="162" t="s">
        <v>1143</v>
      </c>
    </row>
    <row r="265" spans="2:47" s="1" customFormat="1" ht="19.5">
      <c r="B265" s="30"/>
      <c r="D265" s="163" t="s">
        <v>158</v>
      </c>
      <c r="F265" s="164" t="s">
        <v>1142</v>
      </c>
      <c r="I265" s="126"/>
      <c r="L265" s="30"/>
      <c r="M265" s="165"/>
      <c r="T265" s="52"/>
      <c r="AT265" s="14" t="s">
        <v>158</v>
      </c>
      <c r="AU265" s="14" t="s">
        <v>149</v>
      </c>
    </row>
    <row r="266" spans="2:65" s="1" customFormat="1" ht="33" customHeight="1">
      <c r="B266" s="30"/>
      <c r="C266" s="173" t="s">
        <v>335</v>
      </c>
      <c r="D266" s="173" t="s">
        <v>226</v>
      </c>
      <c r="E266" s="174" t="s">
        <v>336</v>
      </c>
      <c r="F266" s="175" t="s">
        <v>337</v>
      </c>
      <c r="G266" s="176" t="s">
        <v>170</v>
      </c>
      <c r="H266" s="177">
        <v>11</v>
      </c>
      <c r="I266" s="178"/>
      <c r="J266" s="179">
        <f>ROUND(I266*H266,2)</f>
        <v>0</v>
      </c>
      <c r="K266" s="180"/>
      <c r="L266" s="181"/>
      <c r="M266" s="182" t="s">
        <v>1</v>
      </c>
      <c r="N266" s="183" t="s">
        <v>40</v>
      </c>
      <c r="P266" s="160">
        <f>O266*H266</f>
        <v>0</v>
      </c>
      <c r="Q266" s="160">
        <v>0</v>
      </c>
      <c r="R266" s="160">
        <f>Q266*H266</f>
        <v>0</v>
      </c>
      <c r="S266" s="160">
        <v>0</v>
      </c>
      <c r="T266" s="161">
        <f>S266*H266</f>
        <v>0</v>
      </c>
      <c r="AR266" s="162" t="s">
        <v>229</v>
      </c>
      <c r="AT266" s="162" t="s">
        <v>226</v>
      </c>
      <c r="AU266" s="162" t="s">
        <v>149</v>
      </c>
      <c r="AY266" s="14" t="s">
        <v>148</v>
      </c>
      <c r="BE266" s="90">
        <f>IF(N266="základní",J266,0)</f>
        <v>0</v>
      </c>
      <c r="BF266" s="90">
        <f>IF(N266="snížená",J266,0)</f>
        <v>0</v>
      </c>
      <c r="BG266" s="90">
        <f>IF(N266="zákl. přenesená",J266,0)</f>
        <v>0</v>
      </c>
      <c r="BH266" s="90">
        <f>IF(N266="sníž. přenesená",J266,0)</f>
        <v>0</v>
      </c>
      <c r="BI266" s="90">
        <f>IF(N266="nulová",J266,0)</f>
        <v>0</v>
      </c>
      <c r="BJ266" s="14" t="s">
        <v>83</v>
      </c>
      <c r="BK266" s="90">
        <f>ROUND(I266*H266,2)</f>
        <v>0</v>
      </c>
      <c r="BL266" s="14" t="s">
        <v>222</v>
      </c>
      <c r="BM266" s="162" t="s">
        <v>338</v>
      </c>
    </row>
    <row r="267" spans="2:47" s="1" customFormat="1" ht="19.5">
      <c r="B267" s="30"/>
      <c r="D267" s="163" t="s">
        <v>158</v>
      </c>
      <c r="F267" s="164" t="s">
        <v>337</v>
      </c>
      <c r="I267" s="126"/>
      <c r="L267" s="30"/>
      <c r="M267" s="165"/>
      <c r="T267" s="52"/>
      <c r="AT267" s="14" t="s">
        <v>158</v>
      </c>
      <c r="AU267" s="14" t="s">
        <v>149</v>
      </c>
    </row>
    <row r="268" spans="2:65" s="1" customFormat="1" ht="16.5" customHeight="1">
      <c r="B268" s="30"/>
      <c r="C268" s="151" t="s">
        <v>343</v>
      </c>
      <c r="D268" s="151" t="s">
        <v>152</v>
      </c>
      <c r="E268" s="152" t="s">
        <v>344</v>
      </c>
      <c r="F268" s="153" t="s">
        <v>345</v>
      </c>
      <c r="G268" s="154" t="s">
        <v>170</v>
      </c>
      <c r="H268" s="155">
        <v>2</v>
      </c>
      <c r="I268" s="156"/>
      <c r="J268" s="157">
        <f>ROUND(I268*H268,2)</f>
        <v>0</v>
      </c>
      <c r="K268" s="158"/>
      <c r="L268" s="30"/>
      <c r="M268" s="159" t="s">
        <v>1</v>
      </c>
      <c r="N268" s="124" t="s">
        <v>40</v>
      </c>
      <c r="P268" s="160">
        <f>O268*H268</f>
        <v>0</v>
      </c>
      <c r="Q268" s="160">
        <v>0</v>
      </c>
      <c r="R268" s="160">
        <f>Q268*H268</f>
        <v>0</v>
      </c>
      <c r="S268" s="160">
        <v>0</v>
      </c>
      <c r="T268" s="161">
        <f>S268*H268</f>
        <v>0</v>
      </c>
      <c r="AR268" s="162" t="s">
        <v>222</v>
      </c>
      <c r="AT268" s="162" t="s">
        <v>152</v>
      </c>
      <c r="AU268" s="162" t="s">
        <v>149</v>
      </c>
      <c r="AY268" s="14" t="s">
        <v>148</v>
      </c>
      <c r="BE268" s="90">
        <f>IF(N268="základní",J268,0)</f>
        <v>0</v>
      </c>
      <c r="BF268" s="90">
        <f>IF(N268="snížená",J268,0)</f>
        <v>0</v>
      </c>
      <c r="BG268" s="90">
        <f>IF(N268="zákl. přenesená",J268,0)</f>
        <v>0</v>
      </c>
      <c r="BH268" s="90">
        <f>IF(N268="sníž. přenesená",J268,0)</f>
        <v>0</v>
      </c>
      <c r="BI268" s="90">
        <f>IF(N268="nulová",J268,0)</f>
        <v>0</v>
      </c>
      <c r="BJ268" s="14" t="s">
        <v>83</v>
      </c>
      <c r="BK268" s="90">
        <f>ROUND(I268*H268,2)</f>
        <v>0</v>
      </c>
      <c r="BL268" s="14" t="s">
        <v>222</v>
      </c>
      <c r="BM268" s="162" t="s">
        <v>346</v>
      </c>
    </row>
    <row r="269" spans="2:47" s="1" customFormat="1" ht="12">
      <c r="B269" s="30"/>
      <c r="D269" s="163" t="s">
        <v>158</v>
      </c>
      <c r="F269" s="164" t="s">
        <v>345</v>
      </c>
      <c r="I269" s="126"/>
      <c r="L269" s="30"/>
      <c r="M269" s="165"/>
      <c r="T269" s="52"/>
      <c r="AT269" s="14" t="s">
        <v>158</v>
      </c>
      <c r="AU269" s="14" t="s">
        <v>149</v>
      </c>
    </row>
    <row r="270" spans="2:65" s="1" customFormat="1" ht="24.2" customHeight="1">
      <c r="B270" s="30"/>
      <c r="C270" s="173" t="s">
        <v>347</v>
      </c>
      <c r="D270" s="173" t="s">
        <v>226</v>
      </c>
      <c r="E270" s="174" t="s">
        <v>348</v>
      </c>
      <c r="F270" s="175" t="s">
        <v>349</v>
      </c>
      <c r="G270" s="176" t="s">
        <v>170</v>
      </c>
      <c r="H270" s="177">
        <v>2</v>
      </c>
      <c r="I270" s="178"/>
      <c r="J270" s="179">
        <f>ROUND(I270*H270,2)</f>
        <v>0</v>
      </c>
      <c r="K270" s="180"/>
      <c r="L270" s="181"/>
      <c r="M270" s="182" t="s">
        <v>1</v>
      </c>
      <c r="N270" s="183" t="s">
        <v>40</v>
      </c>
      <c r="P270" s="160">
        <f>O270*H270</f>
        <v>0</v>
      </c>
      <c r="Q270" s="160">
        <v>0.0001</v>
      </c>
      <c r="R270" s="160">
        <f>Q270*H270</f>
        <v>0.0002</v>
      </c>
      <c r="S270" s="160">
        <v>0</v>
      </c>
      <c r="T270" s="161">
        <f>S270*H270</f>
        <v>0</v>
      </c>
      <c r="AR270" s="162" t="s">
        <v>229</v>
      </c>
      <c r="AT270" s="162" t="s">
        <v>226</v>
      </c>
      <c r="AU270" s="162" t="s">
        <v>149</v>
      </c>
      <c r="AY270" s="14" t="s">
        <v>148</v>
      </c>
      <c r="BE270" s="90">
        <f>IF(N270="základní",J270,0)</f>
        <v>0</v>
      </c>
      <c r="BF270" s="90">
        <f>IF(N270="snížená",J270,0)</f>
        <v>0</v>
      </c>
      <c r="BG270" s="90">
        <f>IF(N270="zákl. přenesená",J270,0)</f>
        <v>0</v>
      </c>
      <c r="BH270" s="90">
        <f>IF(N270="sníž. přenesená",J270,0)</f>
        <v>0</v>
      </c>
      <c r="BI270" s="90">
        <f>IF(N270="nulová",J270,0)</f>
        <v>0</v>
      </c>
      <c r="BJ270" s="14" t="s">
        <v>83</v>
      </c>
      <c r="BK270" s="90">
        <f>ROUND(I270*H270,2)</f>
        <v>0</v>
      </c>
      <c r="BL270" s="14" t="s">
        <v>222</v>
      </c>
      <c r="BM270" s="162" t="s">
        <v>350</v>
      </c>
    </row>
    <row r="271" spans="2:47" s="1" customFormat="1" ht="12">
      <c r="B271" s="30"/>
      <c r="D271" s="163" t="s">
        <v>158</v>
      </c>
      <c r="F271" s="164" t="s">
        <v>349</v>
      </c>
      <c r="I271" s="126"/>
      <c r="L271" s="30"/>
      <c r="M271" s="165"/>
      <c r="T271" s="52"/>
      <c r="AT271" s="14" t="s">
        <v>158</v>
      </c>
      <c r="AU271" s="14" t="s">
        <v>149</v>
      </c>
    </row>
    <row r="272" spans="2:65" s="1" customFormat="1" ht="24.2" customHeight="1">
      <c r="B272" s="30"/>
      <c r="C272" s="173" t="s">
        <v>351</v>
      </c>
      <c r="D272" s="173" t="s">
        <v>226</v>
      </c>
      <c r="E272" s="174" t="s">
        <v>352</v>
      </c>
      <c r="F272" s="175" t="s">
        <v>353</v>
      </c>
      <c r="G272" s="176" t="s">
        <v>170</v>
      </c>
      <c r="H272" s="177">
        <v>1</v>
      </c>
      <c r="I272" s="178"/>
      <c r="J272" s="179">
        <f>ROUND(I272*H272,2)</f>
        <v>0</v>
      </c>
      <c r="K272" s="180"/>
      <c r="L272" s="181"/>
      <c r="M272" s="182" t="s">
        <v>1</v>
      </c>
      <c r="N272" s="183" t="s">
        <v>40</v>
      </c>
      <c r="P272" s="160">
        <f>O272*H272</f>
        <v>0</v>
      </c>
      <c r="Q272" s="160">
        <v>1E-05</v>
      </c>
      <c r="R272" s="160">
        <f>Q272*H272</f>
        <v>1E-05</v>
      </c>
      <c r="S272" s="160">
        <v>0</v>
      </c>
      <c r="T272" s="161">
        <f>S272*H272</f>
        <v>0</v>
      </c>
      <c r="AR272" s="162" t="s">
        <v>229</v>
      </c>
      <c r="AT272" s="162" t="s">
        <v>226</v>
      </c>
      <c r="AU272" s="162" t="s">
        <v>149</v>
      </c>
      <c r="AY272" s="14" t="s">
        <v>148</v>
      </c>
      <c r="BE272" s="90">
        <f>IF(N272="základní",J272,0)</f>
        <v>0</v>
      </c>
      <c r="BF272" s="90">
        <f>IF(N272="snížená",J272,0)</f>
        <v>0</v>
      </c>
      <c r="BG272" s="90">
        <f>IF(N272="zákl. přenesená",J272,0)</f>
        <v>0</v>
      </c>
      <c r="BH272" s="90">
        <f>IF(N272="sníž. přenesená",J272,0)</f>
        <v>0</v>
      </c>
      <c r="BI272" s="90">
        <f>IF(N272="nulová",J272,0)</f>
        <v>0</v>
      </c>
      <c r="BJ272" s="14" t="s">
        <v>83</v>
      </c>
      <c r="BK272" s="90">
        <f>ROUND(I272*H272,2)</f>
        <v>0</v>
      </c>
      <c r="BL272" s="14" t="s">
        <v>222</v>
      </c>
      <c r="BM272" s="162" t="s">
        <v>354</v>
      </c>
    </row>
    <row r="273" spans="2:47" s="1" customFormat="1" ht="12">
      <c r="B273" s="30"/>
      <c r="D273" s="163" t="s">
        <v>158</v>
      </c>
      <c r="F273" s="164" t="s">
        <v>353</v>
      </c>
      <c r="I273" s="126"/>
      <c r="L273" s="30"/>
      <c r="M273" s="165"/>
      <c r="T273" s="52"/>
      <c r="AT273" s="14" t="s">
        <v>158</v>
      </c>
      <c r="AU273" s="14" t="s">
        <v>149</v>
      </c>
    </row>
    <row r="274" spans="2:65" s="1" customFormat="1" ht="21.75" customHeight="1">
      <c r="B274" s="30"/>
      <c r="C274" s="173" t="s">
        <v>355</v>
      </c>
      <c r="D274" s="173" t="s">
        <v>226</v>
      </c>
      <c r="E274" s="174" t="s">
        <v>356</v>
      </c>
      <c r="F274" s="175" t="s">
        <v>357</v>
      </c>
      <c r="G274" s="176" t="s">
        <v>170</v>
      </c>
      <c r="H274" s="177">
        <v>1</v>
      </c>
      <c r="I274" s="178"/>
      <c r="J274" s="179">
        <f>ROUND(I274*H274,2)</f>
        <v>0</v>
      </c>
      <c r="K274" s="180"/>
      <c r="L274" s="181"/>
      <c r="M274" s="182" t="s">
        <v>1</v>
      </c>
      <c r="N274" s="183" t="s">
        <v>40</v>
      </c>
      <c r="P274" s="160">
        <f>O274*H274</f>
        <v>0</v>
      </c>
      <c r="Q274" s="160">
        <v>6E-05</v>
      </c>
      <c r="R274" s="160">
        <f>Q274*H274</f>
        <v>6E-05</v>
      </c>
      <c r="S274" s="160">
        <v>0</v>
      </c>
      <c r="T274" s="161">
        <f>S274*H274</f>
        <v>0</v>
      </c>
      <c r="AR274" s="162" t="s">
        <v>229</v>
      </c>
      <c r="AT274" s="162" t="s">
        <v>226</v>
      </c>
      <c r="AU274" s="162" t="s">
        <v>149</v>
      </c>
      <c r="AY274" s="14" t="s">
        <v>148</v>
      </c>
      <c r="BE274" s="90">
        <f>IF(N274="základní",J274,0)</f>
        <v>0</v>
      </c>
      <c r="BF274" s="90">
        <f>IF(N274="snížená",J274,0)</f>
        <v>0</v>
      </c>
      <c r="BG274" s="90">
        <f>IF(N274="zákl. přenesená",J274,0)</f>
        <v>0</v>
      </c>
      <c r="BH274" s="90">
        <f>IF(N274="sníž. přenesená",J274,0)</f>
        <v>0</v>
      </c>
      <c r="BI274" s="90">
        <f>IF(N274="nulová",J274,0)</f>
        <v>0</v>
      </c>
      <c r="BJ274" s="14" t="s">
        <v>83</v>
      </c>
      <c r="BK274" s="90">
        <f>ROUND(I274*H274,2)</f>
        <v>0</v>
      </c>
      <c r="BL274" s="14" t="s">
        <v>222</v>
      </c>
      <c r="BM274" s="162" t="s">
        <v>358</v>
      </c>
    </row>
    <row r="275" spans="2:47" s="1" customFormat="1" ht="12">
      <c r="B275" s="30"/>
      <c r="D275" s="163" t="s">
        <v>158</v>
      </c>
      <c r="F275" s="164" t="s">
        <v>357</v>
      </c>
      <c r="I275" s="126"/>
      <c r="L275" s="30"/>
      <c r="M275" s="165"/>
      <c r="T275" s="52"/>
      <c r="AT275" s="14" t="s">
        <v>158</v>
      </c>
      <c r="AU275" s="14" t="s">
        <v>149</v>
      </c>
    </row>
    <row r="276" spans="2:65" s="1" customFormat="1" ht="37.9" customHeight="1">
      <c r="B276" s="30"/>
      <c r="C276" s="151" t="s">
        <v>1144</v>
      </c>
      <c r="D276" s="151" t="s">
        <v>152</v>
      </c>
      <c r="E276" s="152" t="s">
        <v>1145</v>
      </c>
      <c r="F276" s="153" t="s">
        <v>1146</v>
      </c>
      <c r="G276" s="154" t="s">
        <v>170</v>
      </c>
      <c r="H276" s="155">
        <v>1</v>
      </c>
      <c r="I276" s="156"/>
      <c r="J276" s="157">
        <f>ROUND(I276*H276,2)</f>
        <v>0</v>
      </c>
      <c r="K276" s="158"/>
      <c r="L276" s="30"/>
      <c r="M276" s="159" t="s">
        <v>1</v>
      </c>
      <c r="N276" s="124" t="s">
        <v>40</v>
      </c>
      <c r="P276" s="160">
        <f>O276*H276</f>
        <v>0</v>
      </c>
      <c r="Q276" s="160">
        <v>0</v>
      </c>
      <c r="R276" s="160">
        <f>Q276*H276</f>
        <v>0</v>
      </c>
      <c r="S276" s="160">
        <v>0</v>
      </c>
      <c r="T276" s="161">
        <f>S276*H276</f>
        <v>0</v>
      </c>
      <c r="AR276" s="162" t="s">
        <v>222</v>
      </c>
      <c r="AT276" s="162" t="s">
        <v>152</v>
      </c>
      <c r="AU276" s="162" t="s">
        <v>149</v>
      </c>
      <c r="AY276" s="14" t="s">
        <v>148</v>
      </c>
      <c r="BE276" s="90">
        <f>IF(N276="základní",J276,0)</f>
        <v>0</v>
      </c>
      <c r="BF276" s="90">
        <f>IF(N276="snížená",J276,0)</f>
        <v>0</v>
      </c>
      <c r="BG276" s="90">
        <f>IF(N276="zákl. přenesená",J276,0)</f>
        <v>0</v>
      </c>
      <c r="BH276" s="90">
        <f>IF(N276="sníž. přenesená",J276,0)</f>
        <v>0</v>
      </c>
      <c r="BI276" s="90">
        <f>IF(N276="nulová",J276,0)</f>
        <v>0</v>
      </c>
      <c r="BJ276" s="14" t="s">
        <v>83</v>
      </c>
      <c r="BK276" s="90">
        <f>ROUND(I276*H276,2)</f>
        <v>0</v>
      </c>
      <c r="BL276" s="14" t="s">
        <v>222</v>
      </c>
      <c r="BM276" s="162" t="s">
        <v>1147</v>
      </c>
    </row>
    <row r="277" spans="2:47" s="1" customFormat="1" ht="19.5">
      <c r="B277" s="30"/>
      <c r="D277" s="163" t="s">
        <v>158</v>
      </c>
      <c r="F277" s="164" t="s">
        <v>1146</v>
      </c>
      <c r="I277" s="126"/>
      <c r="L277" s="30"/>
      <c r="M277" s="165"/>
      <c r="T277" s="52"/>
      <c r="AT277" s="14" t="s">
        <v>158</v>
      </c>
      <c r="AU277" s="14" t="s">
        <v>149</v>
      </c>
    </row>
    <row r="278" spans="2:65" s="1" customFormat="1" ht="37.9" customHeight="1">
      <c r="B278" s="30"/>
      <c r="C278" s="173" t="s">
        <v>1148</v>
      </c>
      <c r="D278" s="173" t="s">
        <v>226</v>
      </c>
      <c r="E278" s="174" t="s">
        <v>1149</v>
      </c>
      <c r="F278" s="175" t="s">
        <v>1150</v>
      </c>
      <c r="G278" s="176" t="s">
        <v>170</v>
      </c>
      <c r="H278" s="177">
        <v>1</v>
      </c>
      <c r="I278" s="178"/>
      <c r="J278" s="179">
        <f>ROUND(I278*H278,2)</f>
        <v>0</v>
      </c>
      <c r="K278" s="180"/>
      <c r="L278" s="181"/>
      <c r="M278" s="182" t="s">
        <v>1</v>
      </c>
      <c r="N278" s="183" t="s">
        <v>40</v>
      </c>
      <c r="P278" s="160">
        <f>O278*H278</f>
        <v>0</v>
      </c>
      <c r="Q278" s="160">
        <v>3E-05</v>
      </c>
      <c r="R278" s="160">
        <f>Q278*H278</f>
        <v>3E-05</v>
      </c>
      <c r="S278" s="160">
        <v>0</v>
      </c>
      <c r="T278" s="161">
        <f>S278*H278</f>
        <v>0</v>
      </c>
      <c r="AR278" s="162" t="s">
        <v>229</v>
      </c>
      <c r="AT278" s="162" t="s">
        <v>226</v>
      </c>
      <c r="AU278" s="162" t="s">
        <v>149</v>
      </c>
      <c r="AY278" s="14" t="s">
        <v>148</v>
      </c>
      <c r="BE278" s="90">
        <f>IF(N278="základní",J278,0)</f>
        <v>0</v>
      </c>
      <c r="BF278" s="90">
        <f>IF(N278="snížená",J278,0)</f>
        <v>0</v>
      </c>
      <c r="BG278" s="90">
        <f>IF(N278="zákl. přenesená",J278,0)</f>
        <v>0</v>
      </c>
      <c r="BH278" s="90">
        <f>IF(N278="sníž. přenesená",J278,0)</f>
        <v>0</v>
      </c>
      <c r="BI278" s="90">
        <f>IF(N278="nulová",J278,0)</f>
        <v>0</v>
      </c>
      <c r="BJ278" s="14" t="s">
        <v>83</v>
      </c>
      <c r="BK278" s="90">
        <f>ROUND(I278*H278,2)</f>
        <v>0</v>
      </c>
      <c r="BL278" s="14" t="s">
        <v>222</v>
      </c>
      <c r="BM278" s="162" t="s">
        <v>1151</v>
      </c>
    </row>
    <row r="279" spans="2:47" s="1" customFormat="1" ht="29.25">
      <c r="B279" s="30"/>
      <c r="D279" s="163" t="s">
        <v>158</v>
      </c>
      <c r="F279" s="164" t="s">
        <v>1152</v>
      </c>
      <c r="I279" s="126"/>
      <c r="L279" s="30"/>
      <c r="M279" s="165"/>
      <c r="T279" s="52"/>
      <c r="AT279" s="14" t="s">
        <v>158</v>
      </c>
      <c r="AU279" s="14" t="s">
        <v>149</v>
      </c>
    </row>
    <row r="280" spans="2:65" s="1" customFormat="1" ht="16.5" customHeight="1">
      <c r="B280" s="30"/>
      <c r="C280" s="151" t="s">
        <v>359</v>
      </c>
      <c r="D280" s="151" t="s">
        <v>152</v>
      </c>
      <c r="E280" s="152" t="s">
        <v>360</v>
      </c>
      <c r="F280" s="153" t="s">
        <v>361</v>
      </c>
      <c r="G280" s="154" t="s">
        <v>170</v>
      </c>
      <c r="H280" s="155">
        <v>15</v>
      </c>
      <c r="I280" s="156"/>
      <c r="J280" s="157">
        <f>ROUND(I280*H280,2)</f>
        <v>0</v>
      </c>
      <c r="K280" s="158"/>
      <c r="L280" s="30"/>
      <c r="M280" s="159" t="s">
        <v>1</v>
      </c>
      <c r="N280" s="124" t="s">
        <v>40</v>
      </c>
      <c r="P280" s="160">
        <f>O280*H280</f>
        <v>0</v>
      </c>
      <c r="Q280" s="160">
        <v>0</v>
      </c>
      <c r="R280" s="160">
        <f>Q280*H280</f>
        <v>0</v>
      </c>
      <c r="S280" s="160">
        <v>0</v>
      </c>
      <c r="T280" s="161">
        <f>S280*H280</f>
        <v>0</v>
      </c>
      <c r="AR280" s="162" t="s">
        <v>222</v>
      </c>
      <c r="AT280" s="162" t="s">
        <v>152</v>
      </c>
      <c r="AU280" s="162" t="s">
        <v>149</v>
      </c>
      <c r="AY280" s="14" t="s">
        <v>148</v>
      </c>
      <c r="BE280" s="90">
        <f>IF(N280="základní",J280,0)</f>
        <v>0</v>
      </c>
      <c r="BF280" s="90">
        <f>IF(N280="snížená",J280,0)</f>
        <v>0</v>
      </c>
      <c r="BG280" s="90">
        <f>IF(N280="zákl. přenesená",J280,0)</f>
        <v>0</v>
      </c>
      <c r="BH280" s="90">
        <f>IF(N280="sníž. přenesená",J280,0)</f>
        <v>0</v>
      </c>
      <c r="BI280" s="90">
        <f>IF(N280="nulová",J280,0)</f>
        <v>0</v>
      </c>
      <c r="BJ280" s="14" t="s">
        <v>83</v>
      </c>
      <c r="BK280" s="90">
        <f>ROUND(I280*H280,2)</f>
        <v>0</v>
      </c>
      <c r="BL280" s="14" t="s">
        <v>222</v>
      </c>
      <c r="BM280" s="162" t="s">
        <v>362</v>
      </c>
    </row>
    <row r="281" spans="2:47" s="1" customFormat="1" ht="29.25">
      <c r="B281" s="30"/>
      <c r="D281" s="163" t="s">
        <v>158</v>
      </c>
      <c r="F281" s="164" t="s">
        <v>363</v>
      </c>
      <c r="I281" s="126"/>
      <c r="L281" s="30"/>
      <c r="M281" s="165"/>
      <c r="T281" s="52"/>
      <c r="AT281" s="14" t="s">
        <v>158</v>
      </c>
      <c r="AU281" s="14" t="s">
        <v>149</v>
      </c>
    </row>
    <row r="282" spans="2:65" s="1" customFormat="1" ht="24.2" customHeight="1">
      <c r="B282" s="30"/>
      <c r="C282" s="173" t="s">
        <v>364</v>
      </c>
      <c r="D282" s="173" t="s">
        <v>226</v>
      </c>
      <c r="E282" s="174" t="s">
        <v>365</v>
      </c>
      <c r="F282" s="175" t="s">
        <v>366</v>
      </c>
      <c r="G282" s="176" t="s">
        <v>170</v>
      </c>
      <c r="H282" s="177">
        <v>15</v>
      </c>
      <c r="I282" s="178"/>
      <c r="J282" s="179">
        <f>ROUND(I282*H282,2)</f>
        <v>0</v>
      </c>
      <c r="K282" s="180"/>
      <c r="L282" s="181"/>
      <c r="M282" s="182" t="s">
        <v>1</v>
      </c>
      <c r="N282" s="183" t="s">
        <v>40</v>
      </c>
      <c r="P282" s="160">
        <f>O282*H282</f>
        <v>0</v>
      </c>
      <c r="Q282" s="160">
        <v>5E-05</v>
      </c>
      <c r="R282" s="160">
        <f>Q282*H282</f>
        <v>0.00075</v>
      </c>
      <c r="S282" s="160">
        <v>0</v>
      </c>
      <c r="T282" s="161">
        <f>S282*H282</f>
        <v>0</v>
      </c>
      <c r="AR282" s="162" t="s">
        <v>229</v>
      </c>
      <c r="AT282" s="162" t="s">
        <v>226</v>
      </c>
      <c r="AU282" s="162" t="s">
        <v>149</v>
      </c>
      <c r="AY282" s="14" t="s">
        <v>148</v>
      </c>
      <c r="BE282" s="90">
        <f>IF(N282="základní",J282,0)</f>
        <v>0</v>
      </c>
      <c r="BF282" s="90">
        <f>IF(N282="snížená",J282,0)</f>
        <v>0</v>
      </c>
      <c r="BG282" s="90">
        <f>IF(N282="zákl. přenesená",J282,0)</f>
        <v>0</v>
      </c>
      <c r="BH282" s="90">
        <f>IF(N282="sníž. přenesená",J282,0)</f>
        <v>0</v>
      </c>
      <c r="BI282" s="90">
        <f>IF(N282="nulová",J282,0)</f>
        <v>0</v>
      </c>
      <c r="BJ282" s="14" t="s">
        <v>83</v>
      </c>
      <c r="BK282" s="90">
        <f>ROUND(I282*H282,2)</f>
        <v>0</v>
      </c>
      <c r="BL282" s="14" t="s">
        <v>222</v>
      </c>
      <c r="BM282" s="162" t="s">
        <v>367</v>
      </c>
    </row>
    <row r="283" spans="2:47" s="1" customFormat="1" ht="12">
      <c r="B283" s="30"/>
      <c r="D283" s="163" t="s">
        <v>158</v>
      </c>
      <c r="F283" s="164" t="s">
        <v>366</v>
      </c>
      <c r="I283" s="126"/>
      <c r="L283" s="30"/>
      <c r="M283" s="165"/>
      <c r="T283" s="52"/>
      <c r="AT283" s="14" t="s">
        <v>158</v>
      </c>
      <c r="AU283" s="14" t="s">
        <v>149</v>
      </c>
    </row>
    <row r="284" spans="2:65" s="1" customFormat="1" ht="24.2" customHeight="1">
      <c r="B284" s="30"/>
      <c r="C284" s="151" t="s">
        <v>1153</v>
      </c>
      <c r="D284" s="151" t="s">
        <v>152</v>
      </c>
      <c r="E284" s="152" t="s">
        <v>1154</v>
      </c>
      <c r="F284" s="153" t="s">
        <v>1155</v>
      </c>
      <c r="G284" s="154" t="s">
        <v>282</v>
      </c>
      <c r="H284" s="155">
        <v>4</v>
      </c>
      <c r="I284" s="156"/>
      <c r="J284" s="157">
        <f>ROUND(I284*H284,2)</f>
        <v>0</v>
      </c>
      <c r="K284" s="158"/>
      <c r="L284" s="30"/>
      <c r="M284" s="159" t="s">
        <v>1</v>
      </c>
      <c r="N284" s="124" t="s">
        <v>40</v>
      </c>
      <c r="P284" s="160">
        <f>O284*H284</f>
        <v>0</v>
      </c>
      <c r="Q284" s="160">
        <v>0</v>
      </c>
      <c r="R284" s="160">
        <f>Q284*H284</f>
        <v>0</v>
      </c>
      <c r="S284" s="160">
        <v>0</v>
      </c>
      <c r="T284" s="161">
        <f>S284*H284</f>
        <v>0</v>
      </c>
      <c r="AR284" s="162" t="s">
        <v>222</v>
      </c>
      <c r="AT284" s="162" t="s">
        <v>152</v>
      </c>
      <c r="AU284" s="162" t="s">
        <v>149</v>
      </c>
      <c r="AY284" s="14" t="s">
        <v>148</v>
      </c>
      <c r="BE284" s="90">
        <f>IF(N284="základní",J284,0)</f>
        <v>0</v>
      </c>
      <c r="BF284" s="90">
        <f>IF(N284="snížená",J284,0)</f>
        <v>0</v>
      </c>
      <c r="BG284" s="90">
        <f>IF(N284="zákl. přenesená",J284,0)</f>
        <v>0</v>
      </c>
      <c r="BH284" s="90">
        <f>IF(N284="sníž. přenesená",J284,0)</f>
        <v>0</v>
      </c>
      <c r="BI284" s="90">
        <f>IF(N284="nulová",J284,0)</f>
        <v>0</v>
      </c>
      <c r="BJ284" s="14" t="s">
        <v>83</v>
      </c>
      <c r="BK284" s="90">
        <f>ROUND(I284*H284,2)</f>
        <v>0</v>
      </c>
      <c r="BL284" s="14" t="s">
        <v>222</v>
      </c>
      <c r="BM284" s="162" t="s">
        <v>1156</v>
      </c>
    </row>
    <row r="285" spans="2:47" s="1" customFormat="1" ht="19.5">
      <c r="B285" s="30"/>
      <c r="D285" s="163" t="s">
        <v>158</v>
      </c>
      <c r="F285" s="164" t="s">
        <v>1155</v>
      </c>
      <c r="I285" s="126"/>
      <c r="L285" s="30"/>
      <c r="M285" s="165"/>
      <c r="T285" s="52"/>
      <c r="AT285" s="14" t="s">
        <v>158</v>
      </c>
      <c r="AU285" s="14" t="s">
        <v>149</v>
      </c>
    </row>
    <row r="286" spans="2:65" s="1" customFormat="1" ht="21.75" customHeight="1">
      <c r="B286" s="30"/>
      <c r="C286" s="173" t="s">
        <v>1157</v>
      </c>
      <c r="D286" s="173" t="s">
        <v>226</v>
      </c>
      <c r="E286" s="174" t="s">
        <v>867</v>
      </c>
      <c r="F286" s="175" t="s">
        <v>868</v>
      </c>
      <c r="G286" s="176" t="s">
        <v>282</v>
      </c>
      <c r="H286" s="177">
        <v>4</v>
      </c>
      <c r="I286" s="178"/>
      <c r="J286" s="179">
        <f>ROUND(I286*H286,2)</f>
        <v>0</v>
      </c>
      <c r="K286" s="180"/>
      <c r="L286" s="181"/>
      <c r="M286" s="182" t="s">
        <v>1</v>
      </c>
      <c r="N286" s="183" t="s">
        <v>40</v>
      </c>
      <c r="P286" s="160">
        <f>O286*H286</f>
        <v>0</v>
      </c>
      <c r="Q286" s="160">
        <v>1E-05</v>
      </c>
      <c r="R286" s="160">
        <f>Q286*H286</f>
        <v>4E-05</v>
      </c>
      <c r="S286" s="160">
        <v>0</v>
      </c>
      <c r="T286" s="161">
        <f>S286*H286</f>
        <v>0</v>
      </c>
      <c r="AR286" s="162" t="s">
        <v>229</v>
      </c>
      <c r="AT286" s="162" t="s">
        <v>226</v>
      </c>
      <c r="AU286" s="162" t="s">
        <v>149</v>
      </c>
      <c r="AY286" s="14" t="s">
        <v>148</v>
      </c>
      <c r="BE286" s="90">
        <f>IF(N286="základní",J286,0)</f>
        <v>0</v>
      </c>
      <c r="BF286" s="90">
        <f>IF(N286="snížená",J286,0)</f>
        <v>0</v>
      </c>
      <c r="BG286" s="90">
        <f>IF(N286="zákl. přenesená",J286,0)</f>
        <v>0</v>
      </c>
      <c r="BH286" s="90">
        <f>IF(N286="sníž. přenesená",J286,0)</f>
        <v>0</v>
      </c>
      <c r="BI286" s="90">
        <f>IF(N286="nulová",J286,0)</f>
        <v>0</v>
      </c>
      <c r="BJ286" s="14" t="s">
        <v>83</v>
      </c>
      <c r="BK286" s="90">
        <f>ROUND(I286*H286,2)</f>
        <v>0</v>
      </c>
      <c r="BL286" s="14" t="s">
        <v>222</v>
      </c>
      <c r="BM286" s="162" t="s">
        <v>1158</v>
      </c>
    </row>
    <row r="287" spans="2:47" s="1" customFormat="1" ht="12">
      <c r="B287" s="30"/>
      <c r="D287" s="163" t="s">
        <v>158</v>
      </c>
      <c r="F287" s="164" t="s">
        <v>868</v>
      </c>
      <c r="I287" s="126"/>
      <c r="L287" s="30"/>
      <c r="M287" s="165"/>
      <c r="T287" s="52"/>
      <c r="AT287" s="14" t="s">
        <v>158</v>
      </c>
      <c r="AU287" s="14" t="s">
        <v>149</v>
      </c>
    </row>
    <row r="288" spans="2:65" s="1" customFormat="1" ht="21.75" customHeight="1">
      <c r="B288" s="30"/>
      <c r="C288" s="151" t="s">
        <v>1159</v>
      </c>
      <c r="D288" s="151" t="s">
        <v>152</v>
      </c>
      <c r="E288" s="152" t="s">
        <v>885</v>
      </c>
      <c r="F288" s="153" t="s">
        <v>886</v>
      </c>
      <c r="G288" s="154" t="s">
        <v>282</v>
      </c>
      <c r="H288" s="155">
        <v>4</v>
      </c>
      <c r="I288" s="156"/>
      <c r="J288" s="157">
        <f>ROUND(I288*H288,2)</f>
        <v>0</v>
      </c>
      <c r="K288" s="158"/>
      <c r="L288" s="30"/>
      <c r="M288" s="159" t="s">
        <v>1</v>
      </c>
      <c r="N288" s="124" t="s">
        <v>40</v>
      </c>
      <c r="P288" s="160">
        <f>O288*H288</f>
        <v>0</v>
      </c>
      <c r="Q288" s="160">
        <v>0</v>
      </c>
      <c r="R288" s="160">
        <f>Q288*H288</f>
        <v>0</v>
      </c>
      <c r="S288" s="160">
        <v>0</v>
      </c>
      <c r="T288" s="161">
        <f>S288*H288</f>
        <v>0</v>
      </c>
      <c r="AR288" s="162" t="s">
        <v>222</v>
      </c>
      <c r="AT288" s="162" t="s">
        <v>152</v>
      </c>
      <c r="AU288" s="162" t="s">
        <v>149</v>
      </c>
      <c r="AY288" s="14" t="s">
        <v>148</v>
      </c>
      <c r="BE288" s="90">
        <f>IF(N288="základní",J288,0)</f>
        <v>0</v>
      </c>
      <c r="BF288" s="90">
        <f>IF(N288="snížená",J288,0)</f>
        <v>0</v>
      </c>
      <c r="BG288" s="90">
        <f>IF(N288="zákl. přenesená",J288,0)</f>
        <v>0</v>
      </c>
      <c r="BH288" s="90">
        <f>IF(N288="sníž. přenesená",J288,0)</f>
        <v>0</v>
      </c>
      <c r="BI288" s="90">
        <f>IF(N288="nulová",J288,0)</f>
        <v>0</v>
      </c>
      <c r="BJ288" s="14" t="s">
        <v>83</v>
      </c>
      <c r="BK288" s="90">
        <f>ROUND(I288*H288,2)</f>
        <v>0</v>
      </c>
      <c r="BL288" s="14" t="s">
        <v>222</v>
      </c>
      <c r="BM288" s="162" t="s">
        <v>1160</v>
      </c>
    </row>
    <row r="289" spans="2:47" s="1" customFormat="1" ht="29.25">
      <c r="B289" s="30"/>
      <c r="D289" s="163" t="s">
        <v>158</v>
      </c>
      <c r="F289" s="164" t="s">
        <v>888</v>
      </c>
      <c r="I289" s="126"/>
      <c r="L289" s="30"/>
      <c r="M289" s="165"/>
      <c r="T289" s="52"/>
      <c r="AT289" s="14" t="s">
        <v>158</v>
      </c>
      <c r="AU289" s="14" t="s">
        <v>149</v>
      </c>
    </row>
    <row r="290" spans="2:65" s="1" customFormat="1" ht="24.2" customHeight="1">
      <c r="B290" s="30"/>
      <c r="C290" s="173" t="s">
        <v>1161</v>
      </c>
      <c r="D290" s="173" t="s">
        <v>226</v>
      </c>
      <c r="E290" s="174" t="s">
        <v>890</v>
      </c>
      <c r="F290" s="175" t="s">
        <v>891</v>
      </c>
      <c r="G290" s="176" t="s">
        <v>170</v>
      </c>
      <c r="H290" s="177">
        <v>4</v>
      </c>
      <c r="I290" s="178"/>
      <c r="J290" s="179">
        <f>ROUND(I290*H290,2)</f>
        <v>0</v>
      </c>
      <c r="K290" s="180"/>
      <c r="L290" s="181"/>
      <c r="M290" s="182" t="s">
        <v>1</v>
      </c>
      <c r="N290" s="183" t="s">
        <v>40</v>
      </c>
      <c r="P290" s="160">
        <f>O290*H290</f>
        <v>0</v>
      </c>
      <c r="Q290" s="160">
        <v>1E-05</v>
      </c>
      <c r="R290" s="160">
        <f>Q290*H290</f>
        <v>4E-05</v>
      </c>
      <c r="S290" s="160">
        <v>0</v>
      </c>
      <c r="T290" s="161">
        <f>S290*H290</f>
        <v>0</v>
      </c>
      <c r="AR290" s="162" t="s">
        <v>229</v>
      </c>
      <c r="AT290" s="162" t="s">
        <v>226</v>
      </c>
      <c r="AU290" s="162" t="s">
        <v>149</v>
      </c>
      <c r="AY290" s="14" t="s">
        <v>148</v>
      </c>
      <c r="BE290" s="90">
        <f>IF(N290="základní",J290,0)</f>
        <v>0</v>
      </c>
      <c r="BF290" s="90">
        <f>IF(N290="snížená",J290,0)</f>
        <v>0</v>
      </c>
      <c r="BG290" s="90">
        <f>IF(N290="zákl. přenesená",J290,0)</f>
        <v>0</v>
      </c>
      <c r="BH290" s="90">
        <f>IF(N290="sníž. přenesená",J290,0)</f>
        <v>0</v>
      </c>
      <c r="BI290" s="90">
        <f>IF(N290="nulová",J290,0)</f>
        <v>0</v>
      </c>
      <c r="BJ290" s="14" t="s">
        <v>83</v>
      </c>
      <c r="BK290" s="90">
        <f>ROUND(I290*H290,2)</f>
        <v>0</v>
      </c>
      <c r="BL290" s="14" t="s">
        <v>222</v>
      </c>
      <c r="BM290" s="162" t="s">
        <v>1162</v>
      </c>
    </row>
    <row r="291" spans="2:47" s="1" customFormat="1" ht="19.5">
      <c r="B291" s="30"/>
      <c r="D291" s="163" t="s">
        <v>158</v>
      </c>
      <c r="F291" s="164" t="s">
        <v>891</v>
      </c>
      <c r="I291" s="126"/>
      <c r="L291" s="30"/>
      <c r="M291" s="165"/>
      <c r="T291" s="52"/>
      <c r="AT291" s="14" t="s">
        <v>158</v>
      </c>
      <c r="AU291" s="14" t="s">
        <v>149</v>
      </c>
    </row>
    <row r="292" spans="2:65" s="1" customFormat="1" ht="24.2" customHeight="1">
      <c r="B292" s="30"/>
      <c r="C292" s="151" t="s">
        <v>1163</v>
      </c>
      <c r="D292" s="151" t="s">
        <v>152</v>
      </c>
      <c r="E292" s="152" t="s">
        <v>1164</v>
      </c>
      <c r="F292" s="153" t="s">
        <v>1165</v>
      </c>
      <c r="G292" s="154" t="s">
        <v>186</v>
      </c>
      <c r="H292" s="155">
        <v>1</v>
      </c>
      <c r="I292" s="156"/>
      <c r="J292" s="157">
        <f>ROUND(I292*H292,2)</f>
        <v>0</v>
      </c>
      <c r="K292" s="158"/>
      <c r="L292" s="30"/>
      <c r="M292" s="159" t="s">
        <v>1</v>
      </c>
      <c r="N292" s="124" t="s">
        <v>40</v>
      </c>
      <c r="P292" s="160">
        <f>O292*H292</f>
        <v>0</v>
      </c>
      <c r="Q292" s="160">
        <v>0</v>
      </c>
      <c r="R292" s="160">
        <f>Q292*H292</f>
        <v>0</v>
      </c>
      <c r="S292" s="160">
        <v>0</v>
      </c>
      <c r="T292" s="161">
        <f>S292*H292</f>
        <v>0</v>
      </c>
      <c r="AR292" s="162" t="s">
        <v>222</v>
      </c>
      <c r="AT292" s="162" t="s">
        <v>152</v>
      </c>
      <c r="AU292" s="162" t="s">
        <v>149</v>
      </c>
      <c r="AY292" s="14" t="s">
        <v>148</v>
      </c>
      <c r="BE292" s="90">
        <f>IF(N292="základní",J292,0)</f>
        <v>0</v>
      </c>
      <c r="BF292" s="90">
        <f>IF(N292="snížená",J292,0)</f>
        <v>0</v>
      </c>
      <c r="BG292" s="90">
        <f>IF(N292="zákl. přenesená",J292,0)</f>
        <v>0</v>
      </c>
      <c r="BH292" s="90">
        <f>IF(N292="sníž. přenesená",J292,0)</f>
        <v>0</v>
      </c>
      <c r="BI292" s="90">
        <f>IF(N292="nulová",J292,0)</f>
        <v>0</v>
      </c>
      <c r="BJ292" s="14" t="s">
        <v>83</v>
      </c>
      <c r="BK292" s="90">
        <f>ROUND(I292*H292,2)</f>
        <v>0</v>
      </c>
      <c r="BL292" s="14" t="s">
        <v>222</v>
      </c>
      <c r="BM292" s="162" t="s">
        <v>1166</v>
      </c>
    </row>
    <row r="293" spans="2:47" s="1" customFormat="1" ht="29.25">
      <c r="B293" s="30"/>
      <c r="D293" s="163" t="s">
        <v>158</v>
      </c>
      <c r="F293" s="164" t="s">
        <v>1167</v>
      </c>
      <c r="I293" s="126"/>
      <c r="L293" s="30"/>
      <c r="M293" s="165"/>
      <c r="T293" s="52"/>
      <c r="AT293" s="14" t="s">
        <v>158</v>
      </c>
      <c r="AU293" s="14" t="s">
        <v>149</v>
      </c>
    </row>
    <row r="294" spans="2:65" s="1" customFormat="1" ht="37.9" customHeight="1">
      <c r="B294" s="30"/>
      <c r="C294" s="151" t="s">
        <v>1168</v>
      </c>
      <c r="D294" s="151" t="s">
        <v>152</v>
      </c>
      <c r="E294" s="152" t="s">
        <v>1169</v>
      </c>
      <c r="F294" s="153" t="s">
        <v>1170</v>
      </c>
      <c r="G294" s="154" t="s">
        <v>186</v>
      </c>
      <c r="H294" s="155">
        <v>1</v>
      </c>
      <c r="I294" s="156"/>
      <c r="J294" s="157">
        <f>ROUND(I294*H294,2)</f>
        <v>0</v>
      </c>
      <c r="K294" s="158"/>
      <c r="L294" s="30"/>
      <c r="M294" s="159" t="s">
        <v>1</v>
      </c>
      <c r="N294" s="124" t="s">
        <v>40</v>
      </c>
      <c r="P294" s="160">
        <f>O294*H294</f>
        <v>0</v>
      </c>
      <c r="Q294" s="160">
        <v>0</v>
      </c>
      <c r="R294" s="160">
        <f>Q294*H294</f>
        <v>0</v>
      </c>
      <c r="S294" s="160">
        <v>0</v>
      </c>
      <c r="T294" s="161">
        <f>S294*H294</f>
        <v>0</v>
      </c>
      <c r="AR294" s="162" t="s">
        <v>222</v>
      </c>
      <c r="AT294" s="162" t="s">
        <v>152</v>
      </c>
      <c r="AU294" s="162" t="s">
        <v>149</v>
      </c>
      <c r="AY294" s="14" t="s">
        <v>148</v>
      </c>
      <c r="BE294" s="90">
        <f>IF(N294="základní",J294,0)</f>
        <v>0</v>
      </c>
      <c r="BF294" s="90">
        <f>IF(N294="snížená",J294,0)</f>
        <v>0</v>
      </c>
      <c r="BG294" s="90">
        <f>IF(N294="zákl. přenesená",J294,0)</f>
        <v>0</v>
      </c>
      <c r="BH294" s="90">
        <f>IF(N294="sníž. přenesená",J294,0)</f>
        <v>0</v>
      </c>
      <c r="BI294" s="90">
        <f>IF(N294="nulová",J294,0)</f>
        <v>0</v>
      </c>
      <c r="BJ294" s="14" t="s">
        <v>83</v>
      </c>
      <c r="BK294" s="90">
        <f>ROUND(I294*H294,2)</f>
        <v>0</v>
      </c>
      <c r="BL294" s="14" t="s">
        <v>222</v>
      </c>
      <c r="BM294" s="162" t="s">
        <v>1171</v>
      </c>
    </row>
    <row r="295" spans="2:47" s="1" customFormat="1" ht="58.5">
      <c r="B295" s="30"/>
      <c r="D295" s="163" t="s">
        <v>158</v>
      </c>
      <c r="F295" s="164" t="s">
        <v>1362</v>
      </c>
      <c r="I295" s="126"/>
      <c r="L295" s="30"/>
      <c r="M295" s="165"/>
      <c r="T295" s="52"/>
      <c r="AT295" s="14" t="s">
        <v>158</v>
      </c>
      <c r="AU295" s="14" t="s">
        <v>149</v>
      </c>
    </row>
    <row r="296" spans="2:65" s="1" customFormat="1" ht="33" customHeight="1">
      <c r="B296" s="30"/>
      <c r="C296" s="151" t="s">
        <v>434</v>
      </c>
      <c r="D296" s="151" t="s">
        <v>152</v>
      </c>
      <c r="E296" s="152" t="s">
        <v>435</v>
      </c>
      <c r="F296" s="153" t="s">
        <v>436</v>
      </c>
      <c r="G296" s="154" t="s">
        <v>282</v>
      </c>
      <c r="H296" s="155">
        <v>210</v>
      </c>
      <c r="I296" s="156"/>
      <c r="J296" s="157">
        <f>ROUND(I296*H296,2)</f>
        <v>0</v>
      </c>
      <c r="K296" s="158"/>
      <c r="L296" s="30"/>
      <c r="M296" s="159" t="s">
        <v>1</v>
      </c>
      <c r="N296" s="124" t="s">
        <v>40</v>
      </c>
      <c r="P296" s="160">
        <f>O296*H296</f>
        <v>0</v>
      </c>
      <c r="Q296" s="160">
        <v>0</v>
      </c>
      <c r="R296" s="160">
        <f>Q296*H296</f>
        <v>0</v>
      </c>
      <c r="S296" s="160">
        <v>0</v>
      </c>
      <c r="T296" s="161">
        <f>S296*H296</f>
        <v>0</v>
      </c>
      <c r="AR296" s="162" t="s">
        <v>222</v>
      </c>
      <c r="AT296" s="162" t="s">
        <v>152</v>
      </c>
      <c r="AU296" s="162" t="s">
        <v>149</v>
      </c>
      <c r="AY296" s="14" t="s">
        <v>148</v>
      </c>
      <c r="BE296" s="90">
        <f>IF(N296="základní",J296,0)</f>
        <v>0</v>
      </c>
      <c r="BF296" s="90">
        <f>IF(N296="snížená",J296,0)</f>
        <v>0</v>
      </c>
      <c r="BG296" s="90">
        <f>IF(N296="zákl. přenesená",J296,0)</f>
        <v>0</v>
      </c>
      <c r="BH296" s="90">
        <f>IF(N296="sníž. přenesená",J296,0)</f>
        <v>0</v>
      </c>
      <c r="BI296" s="90">
        <f>IF(N296="nulová",J296,0)</f>
        <v>0</v>
      </c>
      <c r="BJ296" s="14" t="s">
        <v>83</v>
      </c>
      <c r="BK296" s="90">
        <f>ROUND(I296*H296,2)</f>
        <v>0</v>
      </c>
      <c r="BL296" s="14" t="s">
        <v>222</v>
      </c>
      <c r="BM296" s="162" t="s">
        <v>437</v>
      </c>
    </row>
    <row r="297" spans="2:47" s="1" customFormat="1" ht="48.75">
      <c r="B297" s="30"/>
      <c r="D297" s="163" t="s">
        <v>158</v>
      </c>
      <c r="F297" s="164" t="s">
        <v>438</v>
      </c>
      <c r="I297" s="126"/>
      <c r="L297" s="30"/>
      <c r="M297" s="165"/>
      <c r="T297" s="52"/>
      <c r="AT297" s="14" t="s">
        <v>158</v>
      </c>
      <c r="AU297" s="14" t="s">
        <v>149</v>
      </c>
    </row>
    <row r="298" spans="2:65" s="1" customFormat="1" ht="24.2" customHeight="1">
      <c r="B298" s="30"/>
      <c r="C298" s="173" t="s">
        <v>439</v>
      </c>
      <c r="D298" s="173" t="s">
        <v>226</v>
      </c>
      <c r="E298" s="174" t="s">
        <v>440</v>
      </c>
      <c r="F298" s="175" t="s">
        <v>441</v>
      </c>
      <c r="G298" s="176" t="s">
        <v>282</v>
      </c>
      <c r="H298" s="177">
        <v>210</v>
      </c>
      <c r="I298" s="178"/>
      <c r="J298" s="179">
        <f>ROUND(I298*H298,2)</f>
        <v>0</v>
      </c>
      <c r="K298" s="180"/>
      <c r="L298" s="181"/>
      <c r="M298" s="182" t="s">
        <v>1</v>
      </c>
      <c r="N298" s="183" t="s">
        <v>40</v>
      </c>
      <c r="P298" s="160">
        <f>O298*H298</f>
        <v>0</v>
      </c>
      <c r="Q298" s="160">
        <v>0.00017</v>
      </c>
      <c r="R298" s="160">
        <f>Q298*H298</f>
        <v>0.0357</v>
      </c>
      <c r="S298" s="160">
        <v>0</v>
      </c>
      <c r="T298" s="161">
        <f>S298*H298</f>
        <v>0</v>
      </c>
      <c r="AR298" s="162" t="s">
        <v>229</v>
      </c>
      <c r="AT298" s="162" t="s">
        <v>226</v>
      </c>
      <c r="AU298" s="162" t="s">
        <v>149</v>
      </c>
      <c r="AY298" s="14" t="s">
        <v>148</v>
      </c>
      <c r="BE298" s="90">
        <f>IF(N298="základní",J298,0)</f>
        <v>0</v>
      </c>
      <c r="BF298" s="90">
        <f>IF(N298="snížená",J298,0)</f>
        <v>0</v>
      </c>
      <c r="BG298" s="90">
        <f>IF(N298="zákl. přenesená",J298,0)</f>
        <v>0</v>
      </c>
      <c r="BH298" s="90">
        <f>IF(N298="sníž. přenesená",J298,0)</f>
        <v>0</v>
      </c>
      <c r="BI298" s="90">
        <f>IF(N298="nulová",J298,0)</f>
        <v>0</v>
      </c>
      <c r="BJ298" s="14" t="s">
        <v>83</v>
      </c>
      <c r="BK298" s="90">
        <f>ROUND(I298*H298,2)</f>
        <v>0</v>
      </c>
      <c r="BL298" s="14" t="s">
        <v>222</v>
      </c>
      <c r="BM298" s="162" t="s">
        <v>442</v>
      </c>
    </row>
    <row r="299" spans="2:47" s="1" customFormat="1" ht="19.5">
      <c r="B299" s="30"/>
      <c r="D299" s="163" t="s">
        <v>158</v>
      </c>
      <c r="F299" s="164" t="s">
        <v>441</v>
      </c>
      <c r="I299" s="126"/>
      <c r="L299" s="30"/>
      <c r="M299" s="165"/>
      <c r="T299" s="52"/>
      <c r="AT299" s="14" t="s">
        <v>158</v>
      </c>
      <c r="AU299" s="14" t="s">
        <v>149</v>
      </c>
    </row>
    <row r="300" spans="2:65" s="1" customFormat="1" ht="33" customHeight="1">
      <c r="B300" s="30"/>
      <c r="C300" s="151" t="s">
        <v>462</v>
      </c>
      <c r="D300" s="151" t="s">
        <v>152</v>
      </c>
      <c r="E300" s="152" t="s">
        <v>463</v>
      </c>
      <c r="F300" s="153" t="s">
        <v>464</v>
      </c>
      <c r="G300" s="154" t="s">
        <v>282</v>
      </c>
      <c r="H300" s="155">
        <v>35</v>
      </c>
      <c r="I300" s="156"/>
      <c r="J300" s="157">
        <f>ROUND(I300*H300,2)</f>
        <v>0</v>
      </c>
      <c r="K300" s="158"/>
      <c r="L300" s="30"/>
      <c r="M300" s="159" t="s">
        <v>1</v>
      </c>
      <c r="N300" s="124" t="s">
        <v>40</v>
      </c>
      <c r="P300" s="160">
        <f>O300*H300</f>
        <v>0</v>
      </c>
      <c r="Q300" s="160">
        <v>0</v>
      </c>
      <c r="R300" s="160">
        <f>Q300*H300</f>
        <v>0</v>
      </c>
      <c r="S300" s="160">
        <v>0</v>
      </c>
      <c r="T300" s="161">
        <f>S300*H300</f>
        <v>0</v>
      </c>
      <c r="AR300" s="162" t="s">
        <v>222</v>
      </c>
      <c r="AT300" s="162" t="s">
        <v>152</v>
      </c>
      <c r="AU300" s="162" t="s">
        <v>149</v>
      </c>
      <c r="AY300" s="14" t="s">
        <v>148</v>
      </c>
      <c r="BE300" s="90">
        <f>IF(N300="základní",J300,0)</f>
        <v>0</v>
      </c>
      <c r="BF300" s="90">
        <f>IF(N300="snížená",J300,0)</f>
        <v>0</v>
      </c>
      <c r="BG300" s="90">
        <f>IF(N300="zákl. přenesená",J300,0)</f>
        <v>0</v>
      </c>
      <c r="BH300" s="90">
        <f>IF(N300="sníž. přenesená",J300,0)</f>
        <v>0</v>
      </c>
      <c r="BI300" s="90">
        <f>IF(N300="nulová",J300,0)</f>
        <v>0</v>
      </c>
      <c r="BJ300" s="14" t="s">
        <v>83</v>
      </c>
      <c r="BK300" s="90">
        <f>ROUND(I300*H300,2)</f>
        <v>0</v>
      </c>
      <c r="BL300" s="14" t="s">
        <v>222</v>
      </c>
      <c r="BM300" s="162" t="s">
        <v>465</v>
      </c>
    </row>
    <row r="301" spans="2:47" s="1" customFormat="1" ht="29.25">
      <c r="B301" s="30"/>
      <c r="D301" s="163" t="s">
        <v>158</v>
      </c>
      <c r="F301" s="164" t="s">
        <v>466</v>
      </c>
      <c r="I301" s="126"/>
      <c r="L301" s="30"/>
      <c r="M301" s="165"/>
      <c r="T301" s="52"/>
      <c r="AT301" s="14" t="s">
        <v>158</v>
      </c>
      <c r="AU301" s="14" t="s">
        <v>149</v>
      </c>
    </row>
    <row r="302" spans="2:65" s="1" customFormat="1" ht="24.2" customHeight="1">
      <c r="B302" s="30"/>
      <c r="C302" s="173" t="s">
        <v>467</v>
      </c>
      <c r="D302" s="173" t="s">
        <v>226</v>
      </c>
      <c r="E302" s="174" t="s">
        <v>468</v>
      </c>
      <c r="F302" s="175" t="s">
        <v>469</v>
      </c>
      <c r="G302" s="176" t="s">
        <v>282</v>
      </c>
      <c r="H302" s="177">
        <v>35</v>
      </c>
      <c r="I302" s="178"/>
      <c r="J302" s="179">
        <f>ROUND(I302*H302,2)</f>
        <v>0</v>
      </c>
      <c r="K302" s="180"/>
      <c r="L302" s="181"/>
      <c r="M302" s="182" t="s">
        <v>1</v>
      </c>
      <c r="N302" s="183" t="s">
        <v>40</v>
      </c>
      <c r="P302" s="160">
        <f>O302*H302</f>
        <v>0</v>
      </c>
      <c r="Q302" s="160">
        <v>7E-05</v>
      </c>
      <c r="R302" s="160">
        <f>Q302*H302</f>
        <v>0.00245</v>
      </c>
      <c r="S302" s="160">
        <v>0</v>
      </c>
      <c r="T302" s="161">
        <f>S302*H302</f>
        <v>0</v>
      </c>
      <c r="AR302" s="162" t="s">
        <v>229</v>
      </c>
      <c r="AT302" s="162" t="s">
        <v>226</v>
      </c>
      <c r="AU302" s="162" t="s">
        <v>149</v>
      </c>
      <c r="AY302" s="14" t="s">
        <v>148</v>
      </c>
      <c r="BE302" s="90">
        <f>IF(N302="základní",J302,0)</f>
        <v>0</v>
      </c>
      <c r="BF302" s="90">
        <f>IF(N302="snížená",J302,0)</f>
        <v>0</v>
      </c>
      <c r="BG302" s="90">
        <f>IF(N302="zákl. přenesená",J302,0)</f>
        <v>0</v>
      </c>
      <c r="BH302" s="90">
        <f>IF(N302="sníž. přenesená",J302,0)</f>
        <v>0</v>
      </c>
      <c r="BI302" s="90">
        <f>IF(N302="nulová",J302,0)</f>
        <v>0</v>
      </c>
      <c r="BJ302" s="14" t="s">
        <v>83</v>
      </c>
      <c r="BK302" s="90">
        <f>ROUND(I302*H302,2)</f>
        <v>0</v>
      </c>
      <c r="BL302" s="14" t="s">
        <v>222</v>
      </c>
      <c r="BM302" s="162" t="s">
        <v>470</v>
      </c>
    </row>
    <row r="303" spans="2:47" s="1" customFormat="1" ht="19.5">
      <c r="B303" s="30"/>
      <c r="D303" s="163" t="s">
        <v>158</v>
      </c>
      <c r="F303" s="164" t="s">
        <v>469</v>
      </c>
      <c r="I303" s="126"/>
      <c r="L303" s="30"/>
      <c r="M303" s="165"/>
      <c r="T303" s="52"/>
      <c r="AT303" s="14" t="s">
        <v>158</v>
      </c>
      <c r="AU303" s="14" t="s">
        <v>149</v>
      </c>
    </row>
    <row r="304" spans="2:65" s="1" customFormat="1" ht="24.2" customHeight="1">
      <c r="B304" s="30"/>
      <c r="C304" s="151" t="s">
        <v>1172</v>
      </c>
      <c r="D304" s="151" t="s">
        <v>152</v>
      </c>
      <c r="E304" s="152" t="s">
        <v>1173</v>
      </c>
      <c r="F304" s="153" t="s">
        <v>1174</v>
      </c>
      <c r="G304" s="154" t="s">
        <v>282</v>
      </c>
      <c r="H304" s="155">
        <v>30</v>
      </c>
      <c r="I304" s="156"/>
      <c r="J304" s="157">
        <f>ROUND(I304*H304,2)</f>
        <v>0</v>
      </c>
      <c r="K304" s="158"/>
      <c r="L304" s="30"/>
      <c r="M304" s="159" t="s">
        <v>1</v>
      </c>
      <c r="N304" s="124" t="s">
        <v>40</v>
      </c>
      <c r="P304" s="160">
        <f>O304*H304</f>
        <v>0</v>
      </c>
      <c r="Q304" s="160">
        <v>0</v>
      </c>
      <c r="R304" s="160">
        <f>Q304*H304</f>
        <v>0</v>
      </c>
      <c r="S304" s="160">
        <v>0</v>
      </c>
      <c r="T304" s="161">
        <f>S304*H304</f>
        <v>0</v>
      </c>
      <c r="AR304" s="162" t="s">
        <v>222</v>
      </c>
      <c r="AT304" s="162" t="s">
        <v>152</v>
      </c>
      <c r="AU304" s="162" t="s">
        <v>149</v>
      </c>
      <c r="AY304" s="14" t="s">
        <v>148</v>
      </c>
      <c r="BE304" s="90">
        <f>IF(N304="základní",J304,0)</f>
        <v>0</v>
      </c>
      <c r="BF304" s="90">
        <f>IF(N304="snížená",J304,0)</f>
        <v>0</v>
      </c>
      <c r="BG304" s="90">
        <f>IF(N304="zákl. přenesená",J304,0)</f>
        <v>0</v>
      </c>
      <c r="BH304" s="90">
        <f>IF(N304="sníž. přenesená",J304,0)</f>
        <v>0</v>
      </c>
      <c r="BI304" s="90">
        <f>IF(N304="nulová",J304,0)</f>
        <v>0</v>
      </c>
      <c r="BJ304" s="14" t="s">
        <v>83</v>
      </c>
      <c r="BK304" s="90">
        <f>ROUND(I304*H304,2)</f>
        <v>0</v>
      </c>
      <c r="BL304" s="14" t="s">
        <v>222</v>
      </c>
      <c r="BM304" s="162" t="s">
        <v>1175</v>
      </c>
    </row>
    <row r="305" spans="2:47" s="1" customFormat="1" ht="29.25">
      <c r="B305" s="30"/>
      <c r="D305" s="163" t="s">
        <v>158</v>
      </c>
      <c r="F305" s="164" t="s">
        <v>1176</v>
      </c>
      <c r="I305" s="126"/>
      <c r="L305" s="30"/>
      <c r="M305" s="165"/>
      <c r="T305" s="52"/>
      <c r="AT305" s="14" t="s">
        <v>158</v>
      </c>
      <c r="AU305" s="14" t="s">
        <v>149</v>
      </c>
    </row>
    <row r="306" spans="2:65" s="1" customFormat="1" ht="24.2" customHeight="1">
      <c r="B306" s="30"/>
      <c r="C306" s="151" t="s">
        <v>1177</v>
      </c>
      <c r="D306" s="151" t="s">
        <v>152</v>
      </c>
      <c r="E306" s="152" t="s">
        <v>1178</v>
      </c>
      <c r="F306" s="153" t="s">
        <v>1179</v>
      </c>
      <c r="G306" s="154" t="s">
        <v>282</v>
      </c>
      <c r="H306" s="155">
        <v>30</v>
      </c>
      <c r="I306" s="156"/>
      <c r="J306" s="157">
        <f>ROUND(I306*H306,2)</f>
        <v>0</v>
      </c>
      <c r="K306" s="158"/>
      <c r="L306" s="30"/>
      <c r="M306" s="159" t="s">
        <v>1</v>
      </c>
      <c r="N306" s="124" t="s">
        <v>40</v>
      </c>
      <c r="P306" s="160">
        <f>O306*H306</f>
        <v>0</v>
      </c>
      <c r="Q306" s="160">
        <v>0</v>
      </c>
      <c r="R306" s="160">
        <f>Q306*H306</f>
        <v>0</v>
      </c>
      <c r="S306" s="160">
        <v>0</v>
      </c>
      <c r="T306" s="161">
        <f>S306*H306</f>
        <v>0</v>
      </c>
      <c r="AR306" s="162" t="s">
        <v>222</v>
      </c>
      <c r="AT306" s="162" t="s">
        <v>152</v>
      </c>
      <c r="AU306" s="162" t="s">
        <v>149</v>
      </c>
      <c r="AY306" s="14" t="s">
        <v>148</v>
      </c>
      <c r="BE306" s="90">
        <f>IF(N306="základní",J306,0)</f>
        <v>0</v>
      </c>
      <c r="BF306" s="90">
        <f>IF(N306="snížená",J306,0)</f>
        <v>0</v>
      </c>
      <c r="BG306" s="90">
        <f>IF(N306="zákl. přenesená",J306,0)</f>
        <v>0</v>
      </c>
      <c r="BH306" s="90">
        <f>IF(N306="sníž. přenesená",J306,0)</f>
        <v>0</v>
      </c>
      <c r="BI306" s="90">
        <f>IF(N306="nulová",J306,0)</f>
        <v>0</v>
      </c>
      <c r="BJ306" s="14" t="s">
        <v>83</v>
      </c>
      <c r="BK306" s="90">
        <f>ROUND(I306*H306,2)</f>
        <v>0</v>
      </c>
      <c r="BL306" s="14" t="s">
        <v>222</v>
      </c>
      <c r="BM306" s="162" t="s">
        <v>1180</v>
      </c>
    </row>
    <row r="307" spans="2:47" s="1" customFormat="1" ht="29.25">
      <c r="B307" s="30"/>
      <c r="D307" s="163" t="s">
        <v>158</v>
      </c>
      <c r="F307" s="164" t="s">
        <v>1181</v>
      </c>
      <c r="I307" s="126"/>
      <c r="L307" s="30"/>
      <c r="M307" s="165"/>
      <c r="T307" s="52"/>
      <c r="AT307" s="14" t="s">
        <v>158</v>
      </c>
      <c r="AU307" s="14" t="s">
        <v>149</v>
      </c>
    </row>
    <row r="308" spans="2:65" s="1" customFormat="1" ht="24.2" customHeight="1">
      <c r="B308" s="30"/>
      <c r="C308" s="173" t="s">
        <v>1182</v>
      </c>
      <c r="D308" s="173" t="s">
        <v>226</v>
      </c>
      <c r="E308" s="174" t="s">
        <v>776</v>
      </c>
      <c r="F308" s="175" t="s">
        <v>487</v>
      </c>
      <c r="G308" s="176" t="s">
        <v>282</v>
      </c>
      <c r="H308" s="177">
        <v>30</v>
      </c>
      <c r="I308" s="178"/>
      <c r="J308" s="179">
        <f>ROUND(I308*H308,2)</f>
        <v>0</v>
      </c>
      <c r="K308" s="180"/>
      <c r="L308" s="181"/>
      <c r="M308" s="182" t="s">
        <v>1</v>
      </c>
      <c r="N308" s="183" t="s">
        <v>40</v>
      </c>
      <c r="P308" s="160">
        <f>O308*H308</f>
        <v>0</v>
      </c>
      <c r="Q308" s="160">
        <v>7E-05</v>
      </c>
      <c r="R308" s="160">
        <f>Q308*H308</f>
        <v>0.0021</v>
      </c>
      <c r="S308" s="160">
        <v>0</v>
      </c>
      <c r="T308" s="161">
        <f>S308*H308</f>
        <v>0</v>
      </c>
      <c r="AR308" s="162" t="s">
        <v>229</v>
      </c>
      <c r="AT308" s="162" t="s">
        <v>226</v>
      </c>
      <c r="AU308" s="162" t="s">
        <v>149</v>
      </c>
      <c r="AY308" s="14" t="s">
        <v>148</v>
      </c>
      <c r="BE308" s="90">
        <f>IF(N308="základní",J308,0)</f>
        <v>0</v>
      </c>
      <c r="BF308" s="90">
        <f>IF(N308="snížená",J308,0)</f>
        <v>0</v>
      </c>
      <c r="BG308" s="90">
        <f>IF(N308="zákl. přenesená",J308,0)</f>
        <v>0</v>
      </c>
      <c r="BH308" s="90">
        <f>IF(N308="sníž. přenesená",J308,0)</f>
        <v>0</v>
      </c>
      <c r="BI308" s="90">
        <f>IF(N308="nulová",J308,0)</f>
        <v>0</v>
      </c>
      <c r="BJ308" s="14" t="s">
        <v>83</v>
      </c>
      <c r="BK308" s="90">
        <f>ROUND(I308*H308,2)</f>
        <v>0</v>
      </c>
      <c r="BL308" s="14" t="s">
        <v>222</v>
      </c>
      <c r="BM308" s="162" t="s">
        <v>1183</v>
      </c>
    </row>
    <row r="309" spans="2:47" s="1" customFormat="1" ht="12">
      <c r="B309" s="30"/>
      <c r="D309" s="163" t="s">
        <v>158</v>
      </c>
      <c r="F309" s="164" t="s">
        <v>487</v>
      </c>
      <c r="I309" s="126"/>
      <c r="L309" s="30"/>
      <c r="M309" s="165"/>
      <c r="T309" s="52"/>
      <c r="AT309" s="14" t="s">
        <v>158</v>
      </c>
      <c r="AU309" s="14" t="s">
        <v>149</v>
      </c>
    </row>
    <row r="310" spans="2:51" s="12" customFormat="1" ht="12">
      <c r="B310" s="166"/>
      <c r="D310" s="163" t="s">
        <v>206</v>
      </c>
      <c r="F310" s="167" t="s">
        <v>1184</v>
      </c>
      <c r="H310" s="168">
        <v>30</v>
      </c>
      <c r="I310" s="169"/>
      <c r="L310" s="166"/>
      <c r="M310" s="170"/>
      <c r="T310" s="171"/>
      <c r="AT310" s="172" t="s">
        <v>206</v>
      </c>
      <c r="AU310" s="172" t="s">
        <v>149</v>
      </c>
      <c r="AV310" s="12" t="s">
        <v>85</v>
      </c>
      <c r="AW310" s="12" t="s">
        <v>4</v>
      </c>
      <c r="AX310" s="12" t="s">
        <v>83</v>
      </c>
      <c r="AY310" s="172" t="s">
        <v>148</v>
      </c>
    </row>
    <row r="311" spans="2:65" s="1" customFormat="1" ht="24.2" customHeight="1">
      <c r="B311" s="30"/>
      <c r="C311" s="173" t="s">
        <v>1185</v>
      </c>
      <c r="D311" s="173" t="s">
        <v>226</v>
      </c>
      <c r="E311" s="174" t="s">
        <v>780</v>
      </c>
      <c r="F311" s="175" t="s">
        <v>781</v>
      </c>
      <c r="G311" s="176" t="s">
        <v>282</v>
      </c>
      <c r="H311" s="177">
        <v>30</v>
      </c>
      <c r="I311" s="178"/>
      <c r="J311" s="179">
        <f>ROUND(I311*H311,2)</f>
        <v>0</v>
      </c>
      <c r="K311" s="180"/>
      <c r="L311" s="181"/>
      <c r="M311" s="182" t="s">
        <v>1</v>
      </c>
      <c r="N311" s="183" t="s">
        <v>40</v>
      </c>
      <c r="P311" s="160">
        <f>O311*H311</f>
        <v>0</v>
      </c>
      <c r="Q311" s="160">
        <v>7E-05</v>
      </c>
      <c r="R311" s="160">
        <f>Q311*H311</f>
        <v>0.0021</v>
      </c>
      <c r="S311" s="160">
        <v>0</v>
      </c>
      <c r="T311" s="161">
        <f>S311*H311</f>
        <v>0</v>
      </c>
      <c r="AR311" s="162" t="s">
        <v>229</v>
      </c>
      <c r="AT311" s="162" t="s">
        <v>226</v>
      </c>
      <c r="AU311" s="162" t="s">
        <v>149</v>
      </c>
      <c r="AY311" s="14" t="s">
        <v>148</v>
      </c>
      <c r="BE311" s="90">
        <f>IF(N311="základní",J311,0)</f>
        <v>0</v>
      </c>
      <c r="BF311" s="90">
        <f>IF(N311="snížená",J311,0)</f>
        <v>0</v>
      </c>
      <c r="BG311" s="90">
        <f>IF(N311="zákl. přenesená",J311,0)</f>
        <v>0</v>
      </c>
      <c r="BH311" s="90">
        <f>IF(N311="sníž. přenesená",J311,0)</f>
        <v>0</v>
      </c>
      <c r="BI311" s="90">
        <f>IF(N311="nulová",J311,0)</f>
        <v>0</v>
      </c>
      <c r="BJ311" s="14" t="s">
        <v>83</v>
      </c>
      <c r="BK311" s="90">
        <f>ROUND(I311*H311,2)</f>
        <v>0</v>
      </c>
      <c r="BL311" s="14" t="s">
        <v>222</v>
      </c>
      <c r="BM311" s="162" t="s">
        <v>1186</v>
      </c>
    </row>
    <row r="312" spans="2:47" s="1" customFormat="1" ht="12">
      <c r="B312" s="30"/>
      <c r="D312" s="163" t="s">
        <v>158</v>
      </c>
      <c r="F312" s="164" t="s">
        <v>781</v>
      </c>
      <c r="I312" s="126"/>
      <c r="L312" s="30"/>
      <c r="M312" s="165"/>
      <c r="T312" s="52"/>
      <c r="AT312" s="14" t="s">
        <v>158</v>
      </c>
      <c r="AU312" s="14" t="s">
        <v>149</v>
      </c>
    </row>
    <row r="313" spans="2:51" s="12" customFormat="1" ht="12">
      <c r="B313" s="166"/>
      <c r="D313" s="163" t="s">
        <v>206</v>
      </c>
      <c r="F313" s="167" t="s">
        <v>1184</v>
      </c>
      <c r="H313" s="168">
        <v>30</v>
      </c>
      <c r="I313" s="169"/>
      <c r="L313" s="166"/>
      <c r="M313" s="170"/>
      <c r="T313" s="171"/>
      <c r="AT313" s="172" t="s">
        <v>206</v>
      </c>
      <c r="AU313" s="172" t="s">
        <v>149</v>
      </c>
      <c r="AV313" s="12" t="s">
        <v>85</v>
      </c>
      <c r="AW313" s="12" t="s">
        <v>4</v>
      </c>
      <c r="AX313" s="12" t="s">
        <v>83</v>
      </c>
      <c r="AY313" s="172" t="s">
        <v>148</v>
      </c>
    </row>
    <row r="314" spans="2:65" s="1" customFormat="1" ht="24.2" customHeight="1">
      <c r="B314" s="30"/>
      <c r="C314" s="151" t="s">
        <v>471</v>
      </c>
      <c r="D314" s="151" t="s">
        <v>152</v>
      </c>
      <c r="E314" s="152" t="s">
        <v>472</v>
      </c>
      <c r="F314" s="153" t="s">
        <v>473</v>
      </c>
      <c r="G314" s="154" t="s">
        <v>170</v>
      </c>
      <c r="H314" s="155">
        <v>1</v>
      </c>
      <c r="I314" s="156"/>
      <c r="J314" s="157">
        <f>ROUND(I314*H314,2)</f>
        <v>0</v>
      </c>
      <c r="K314" s="158"/>
      <c r="L314" s="30"/>
      <c r="M314" s="159" t="s">
        <v>1</v>
      </c>
      <c r="N314" s="124" t="s">
        <v>40</v>
      </c>
      <c r="P314" s="160">
        <f>O314*H314</f>
        <v>0</v>
      </c>
      <c r="Q314" s="160">
        <v>0</v>
      </c>
      <c r="R314" s="160">
        <f>Q314*H314</f>
        <v>0</v>
      </c>
      <c r="S314" s="160">
        <v>5E-05</v>
      </c>
      <c r="T314" s="161">
        <f>S314*H314</f>
        <v>5E-05</v>
      </c>
      <c r="AR314" s="162" t="s">
        <v>222</v>
      </c>
      <c r="AT314" s="162" t="s">
        <v>152</v>
      </c>
      <c r="AU314" s="162" t="s">
        <v>149</v>
      </c>
      <c r="AY314" s="14" t="s">
        <v>148</v>
      </c>
      <c r="BE314" s="90">
        <f>IF(N314="základní",J314,0)</f>
        <v>0</v>
      </c>
      <c r="BF314" s="90">
        <f>IF(N314="snížená",J314,0)</f>
        <v>0</v>
      </c>
      <c r="BG314" s="90">
        <f>IF(N314="zákl. přenesená",J314,0)</f>
        <v>0</v>
      </c>
      <c r="BH314" s="90">
        <f>IF(N314="sníž. přenesená",J314,0)</f>
        <v>0</v>
      </c>
      <c r="BI314" s="90">
        <f>IF(N314="nulová",J314,0)</f>
        <v>0</v>
      </c>
      <c r="BJ314" s="14" t="s">
        <v>83</v>
      </c>
      <c r="BK314" s="90">
        <f>ROUND(I314*H314,2)</f>
        <v>0</v>
      </c>
      <c r="BL314" s="14" t="s">
        <v>222</v>
      </c>
      <c r="BM314" s="162" t="s">
        <v>474</v>
      </c>
    </row>
    <row r="315" spans="2:47" s="1" customFormat="1" ht="126.75">
      <c r="B315" s="30"/>
      <c r="D315" s="163" t="s">
        <v>158</v>
      </c>
      <c r="F315" s="164" t="s">
        <v>1355</v>
      </c>
      <c r="I315" s="126"/>
      <c r="L315" s="30"/>
      <c r="M315" s="165"/>
      <c r="T315" s="52"/>
      <c r="AT315" s="14" t="s">
        <v>158</v>
      </c>
      <c r="AU315" s="14" t="s">
        <v>149</v>
      </c>
    </row>
    <row r="316" spans="2:65" s="1" customFormat="1" ht="37.9" customHeight="1">
      <c r="B316" s="30"/>
      <c r="C316" s="151" t="s">
        <v>475</v>
      </c>
      <c r="D316" s="151" t="s">
        <v>152</v>
      </c>
      <c r="E316" s="152" t="s">
        <v>476</v>
      </c>
      <c r="F316" s="153" t="s">
        <v>477</v>
      </c>
      <c r="G316" s="154" t="s">
        <v>170</v>
      </c>
      <c r="H316" s="155">
        <v>1</v>
      </c>
      <c r="I316" s="156"/>
      <c r="J316" s="157">
        <f>ROUND(I316*H316,2)</f>
        <v>0</v>
      </c>
      <c r="K316" s="158"/>
      <c r="L316" s="30"/>
      <c r="M316" s="159" t="s">
        <v>1</v>
      </c>
      <c r="N316" s="124" t="s">
        <v>40</v>
      </c>
      <c r="P316" s="160">
        <f>O316*H316</f>
        <v>0</v>
      </c>
      <c r="Q316" s="160">
        <v>0</v>
      </c>
      <c r="R316" s="160">
        <f>Q316*H316</f>
        <v>0</v>
      </c>
      <c r="S316" s="160">
        <v>5E-05</v>
      </c>
      <c r="T316" s="161">
        <f>S316*H316</f>
        <v>5E-05</v>
      </c>
      <c r="AR316" s="162" t="s">
        <v>222</v>
      </c>
      <c r="AT316" s="162" t="s">
        <v>152</v>
      </c>
      <c r="AU316" s="162" t="s">
        <v>149</v>
      </c>
      <c r="AY316" s="14" t="s">
        <v>148</v>
      </c>
      <c r="BE316" s="90">
        <f>IF(N316="základní",J316,0)</f>
        <v>0</v>
      </c>
      <c r="BF316" s="90">
        <f>IF(N316="snížená",J316,0)</f>
        <v>0</v>
      </c>
      <c r="BG316" s="90">
        <f>IF(N316="zákl. přenesená",J316,0)</f>
        <v>0</v>
      </c>
      <c r="BH316" s="90">
        <f>IF(N316="sníž. přenesená",J316,0)</f>
        <v>0</v>
      </c>
      <c r="BI316" s="90">
        <f>IF(N316="nulová",J316,0)</f>
        <v>0</v>
      </c>
      <c r="BJ316" s="14" t="s">
        <v>83</v>
      </c>
      <c r="BK316" s="90">
        <f>ROUND(I316*H316,2)</f>
        <v>0</v>
      </c>
      <c r="BL316" s="14" t="s">
        <v>222</v>
      </c>
      <c r="BM316" s="162" t="s">
        <v>478</v>
      </c>
    </row>
    <row r="317" spans="2:47" s="1" customFormat="1" ht="107.25">
      <c r="B317" s="30"/>
      <c r="D317" s="163" t="s">
        <v>158</v>
      </c>
      <c r="F317" s="164" t="s">
        <v>1356</v>
      </c>
      <c r="I317" s="126"/>
      <c r="L317" s="30"/>
      <c r="M317" s="165"/>
      <c r="T317" s="52"/>
      <c r="AT317" s="14" t="s">
        <v>158</v>
      </c>
      <c r="AU317" s="14" t="s">
        <v>149</v>
      </c>
    </row>
    <row r="318" spans="2:65" s="1" customFormat="1" ht="21.75" customHeight="1">
      <c r="B318" s="30"/>
      <c r="C318" s="151" t="s">
        <v>488</v>
      </c>
      <c r="D318" s="151" t="s">
        <v>152</v>
      </c>
      <c r="E318" s="152" t="s">
        <v>489</v>
      </c>
      <c r="F318" s="153" t="s">
        <v>490</v>
      </c>
      <c r="G318" s="154" t="s">
        <v>170</v>
      </c>
      <c r="H318" s="155">
        <v>1</v>
      </c>
      <c r="I318" s="156"/>
      <c r="J318" s="157">
        <f>ROUND(I318*H318,2)</f>
        <v>0</v>
      </c>
      <c r="K318" s="158"/>
      <c r="L318" s="30"/>
      <c r="M318" s="159" t="s">
        <v>1</v>
      </c>
      <c r="N318" s="124" t="s">
        <v>40</v>
      </c>
      <c r="P318" s="160">
        <f>O318*H318</f>
        <v>0</v>
      </c>
      <c r="Q318" s="160">
        <v>0</v>
      </c>
      <c r="R318" s="160">
        <f>Q318*H318</f>
        <v>0</v>
      </c>
      <c r="S318" s="160">
        <v>5E-05</v>
      </c>
      <c r="T318" s="161">
        <f>S318*H318</f>
        <v>5E-05</v>
      </c>
      <c r="AR318" s="162" t="s">
        <v>222</v>
      </c>
      <c r="AT318" s="162" t="s">
        <v>152</v>
      </c>
      <c r="AU318" s="162" t="s">
        <v>149</v>
      </c>
      <c r="AY318" s="14" t="s">
        <v>148</v>
      </c>
      <c r="BE318" s="90">
        <f>IF(N318="základní",J318,0)</f>
        <v>0</v>
      </c>
      <c r="BF318" s="90">
        <f>IF(N318="snížená",J318,0)</f>
        <v>0</v>
      </c>
      <c r="BG318" s="90">
        <f>IF(N318="zákl. přenesená",J318,0)</f>
        <v>0</v>
      </c>
      <c r="BH318" s="90">
        <f>IF(N318="sníž. přenesená",J318,0)</f>
        <v>0</v>
      </c>
      <c r="BI318" s="90">
        <f>IF(N318="nulová",J318,0)</f>
        <v>0</v>
      </c>
      <c r="BJ318" s="14" t="s">
        <v>83</v>
      </c>
      <c r="BK318" s="90">
        <f>ROUND(I318*H318,2)</f>
        <v>0</v>
      </c>
      <c r="BL318" s="14" t="s">
        <v>222</v>
      </c>
      <c r="BM318" s="162" t="s">
        <v>491</v>
      </c>
    </row>
    <row r="319" spans="2:47" s="1" customFormat="1" ht="12">
      <c r="B319" s="30"/>
      <c r="D319" s="163" t="s">
        <v>158</v>
      </c>
      <c r="F319" s="164" t="s">
        <v>490</v>
      </c>
      <c r="I319" s="126"/>
      <c r="L319" s="30"/>
      <c r="M319" s="165"/>
      <c r="T319" s="52"/>
      <c r="AT319" s="14" t="s">
        <v>158</v>
      </c>
      <c r="AU319" s="14" t="s">
        <v>149</v>
      </c>
    </row>
    <row r="320" spans="2:65" s="1" customFormat="1" ht="16.5" customHeight="1">
      <c r="B320" s="30"/>
      <c r="C320" s="173" t="s">
        <v>492</v>
      </c>
      <c r="D320" s="173" t="s">
        <v>226</v>
      </c>
      <c r="E320" s="174" t="s">
        <v>493</v>
      </c>
      <c r="F320" s="175" t="s">
        <v>494</v>
      </c>
      <c r="G320" s="176" t="s">
        <v>282</v>
      </c>
      <c r="H320" s="177">
        <v>1</v>
      </c>
      <c r="I320" s="178"/>
      <c r="J320" s="179">
        <f>ROUND(I320*H320,2)</f>
        <v>0</v>
      </c>
      <c r="K320" s="180"/>
      <c r="L320" s="181"/>
      <c r="M320" s="182" t="s">
        <v>1</v>
      </c>
      <c r="N320" s="183" t="s">
        <v>40</v>
      </c>
      <c r="P320" s="160">
        <f>O320*H320</f>
        <v>0</v>
      </c>
      <c r="Q320" s="160">
        <v>7E-05</v>
      </c>
      <c r="R320" s="160">
        <f>Q320*H320</f>
        <v>7E-05</v>
      </c>
      <c r="S320" s="160">
        <v>0</v>
      </c>
      <c r="T320" s="161">
        <f>S320*H320</f>
        <v>0</v>
      </c>
      <c r="AR320" s="162" t="s">
        <v>229</v>
      </c>
      <c r="AT320" s="162" t="s">
        <v>226</v>
      </c>
      <c r="AU320" s="162" t="s">
        <v>149</v>
      </c>
      <c r="AY320" s="14" t="s">
        <v>148</v>
      </c>
      <c r="BE320" s="90">
        <f>IF(N320="základní",J320,0)</f>
        <v>0</v>
      </c>
      <c r="BF320" s="90">
        <f>IF(N320="snížená",J320,0)</f>
        <v>0</v>
      </c>
      <c r="BG320" s="90">
        <f>IF(N320="zákl. přenesená",J320,0)</f>
        <v>0</v>
      </c>
      <c r="BH320" s="90">
        <f>IF(N320="sníž. přenesená",J320,0)</f>
        <v>0</v>
      </c>
      <c r="BI320" s="90">
        <f>IF(N320="nulová",J320,0)</f>
        <v>0</v>
      </c>
      <c r="BJ320" s="14" t="s">
        <v>83</v>
      </c>
      <c r="BK320" s="90">
        <f>ROUND(I320*H320,2)</f>
        <v>0</v>
      </c>
      <c r="BL320" s="14" t="s">
        <v>222</v>
      </c>
      <c r="BM320" s="162" t="s">
        <v>495</v>
      </c>
    </row>
    <row r="321" spans="2:47" s="1" customFormat="1" ht="12">
      <c r="B321" s="30"/>
      <c r="D321" s="163" t="s">
        <v>158</v>
      </c>
      <c r="F321" s="164" t="s">
        <v>487</v>
      </c>
      <c r="I321" s="126"/>
      <c r="L321" s="30"/>
      <c r="M321" s="165"/>
      <c r="T321" s="52"/>
      <c r="AT321" s="14" t="s">
        <v>158</v>
      </c>
      <c r="AU321" s="14" t="s">
        <v>149</v>
      </c>
    </row>
    <row r="322" spans="2:65" s="1" customFormat="1" ht="24.2" customHeight="1">
      <c r="B322" s="30"/>
      <c r="C322" s="151" t="s">
        <v>496</v>
      </c>
      <c r="D322" s="151" t="s">
        <v>152</v>
      </c>
      <c r="E322" s="152" t="s">
        <v>497</v>
      </c>
      <c r="F322" s="153" t="s">
        <v>498</v>
      </c>
      <c r="G322" s="154" t="s">
        <v>499</v>
      </c>
      <c r="H322" s="155">
        <v>1</v>
      </c>
      <c r="I322" s="156"/>
      <c r="J322" s="157">
        <f>ROUND(I322*H322,2)</f>
        <v>0</v>
      </c>
      <c r="K322" s="158"/>
      <c r="L322" s="30"/>
      <c r="M322" s="159" t="s">
        <v>1</v>
      </c>
      <c r="N322" s="124" t="s">
        <v>40</v>
      </c>
      <c r="P322" s="160">
        <f>O322*H322</f>
        <v>0</v>
      </c>
      <c r="Q322" s="160">
        <v>0</v>
      </c>
      <c r="R322" s="160">
        <f>Q322*H322</f>
        <v>0</v>
      </c>
      <c r="S322" s="160">
        <v>0</v>
      </c>
      <c r="T322" s="161">
        <f>S322*H322</f>
        <v>0</v>
      </c>
      <c r="AR322" s="162" t="s">
        <v>222</v>
      </c>
      <c r="AT322" s="162" t="s">
        <v>152</v>
      </c>
      <c r="AU322" s="162" t="s">
        <v>149</v>
      </c>
      <c r="AY322" s="14" t="s">
        <v>148</v>
      </c>
      <c r="BE322" s="90">
        <f>IF(N322="základní",J322,0)</f>
        <v>0</v>
      </c>
      <c r="BF322" s="90">
        <f>IF(N322="snížená",J322,0)</f>
        <v>0</v>
      </c>
      <c r="BG322" s="90">
        <f>IF(N322="zákl. přenesená",J322,0)</f>
        <v>0</v>
      </c>
      <c r="BH322" s="90">
        <f>IF(N322="sníž. přenesená",J322,0)</f>
        <v>0</v>
      </c>
      <c r="BI322" s="90">
        <f>IF(N322="nulová",J322,0)</f>
        <v>0</v>
      </c>
      <c r="BJ322" s="14" t="s">
        <v>83</v>
      </c>
      <c r="BK322" s="90">
        <f>ROUND(I322*H322,2)</f>
        <v>0</v>
      </c>
      <c r="BL322" s="14" t="s">
        <v>222</v>
      </c>
      <c r="BM322" s="162" t="s">
        <v>500</v>
      </c>
    </row>
    <row r="323" spans="2:47" s="1" customFormat="1" ht="29.25">
      <c r="B323" s="30"/>
      <c r="D323" s="163" t="s">
        <v>158</v>
      </c>
      <c r="F323" s="164" t="s">
        <v>501</v>
      </c>
      <c r="I323" s="126"/>
      <c r="L323" s="30"/>
      <c r="M323" s="165"/>
      <c r="T323" s="52"/>
      <c r="AT323" s="14" t="s">
        <v>158</v>
      </c>
      <c r="AU323" s="14" t="s">
        <v>149</v>
      </c>
    </row>
    <row r="324" spans="2:65" s="1" customFormat="1" ht="21.75" customHeight="1">
      <c r="B324" s="30"/>
      <c r="C324" s="151" t="s">
        <v>502</v>
      </c>
      <c r="D324" s="151" t="s">
        <v>152</v>
      </c>
      <c r="E324" s="152" t="s">
        <v>503</v>
      </c>
      <c r="F324" s="153" t="s">
        <v>504</v>
      </c>
      <c r="G324" s="154" t="s">
        <v>170</v>
      </c>
      <c r="H324" s="155">
        <v>1</v>
      </c>
      <c r="I324" s="156"/>
      <c r="J324" s="157">
        <f>ROUND(I324*H324,2)</f>
        <v>0</v>
      </c>
      <c r="K324" s="158"/>
      <c r="L324" s="30"/>
      <c r="M324" s="159" t="s">
        <v>1</v>
      </c>
      <c r="N324" s="124" t="s">
        <v>40</v>
      </c>
      <c r="P324" s="160">
        <f>O324*H324</f>
        <v>0</v>
      </c>
      <c r="Q324" s="160">
        <v>0</v>
      </c>
      <c r="R324" s="160">
        <f>Q324*H324</f>
        <v>0</v>
      </c>
      <c r="S324" s="160">
        <v>0</v>
      </c>
      <c r="T324" s="161">
        <f>S324*H324</f>
        <v>0</v>
      </c>
      <c r="AR324" s="162" t="s">
        <v>222</v>
      </c>
      <c r="AT324" s="162" t="s">
        <v>152</v>
      </c>
      <c r="AU324" s="162" t="s">
        <v>149</v>
      </c>
      <c r="AY324" s="14" t="s">
        <v>148</v>
      </c>
      <c r="BE324" s="90">
        <f>IF(N324="základní",J324,0)</f>
        <v>0</v>
      </c>
      <c r="BF324" s="90">
        <f>IF(N324="snížená",J324,0)</f>
        <v>0</v>
      </c>
      <c r="BG324" s="90">
        <f>IF(N324="zákl. přenesená",J324,0)</f>
        <v>0</v>
      </c>
      <c r="BH324" s="90">
        <f>IF(N324="sníž. přenesená",J324,0)</f>
        <v>0</v>
      </c>
      <c r="BI324" s="90">
        <f>IF(N324="nulová",J324,0)</f>
        <v>0</v>
      </c>
      <c r="BJ324" s="14" t="s">
        <v>83</v>
      </c>
      <c r="BK324" s="90">
        <f>ROUND(I324*H324,2)</f>
        <v>0</v>
      </c>
      <c r="BL324" s="14" t="s">
        <v>222</v>
      </c>
      <c r="BM324" s="162" t="s">
        <v>505</v>
      </c>
    </row>
    <row r="325" spans="2:47" s="1" customFormat="1" ht="19.5">
      <c r="B325" s="30"/>
      <c r="D325" s="163" t="s">
        <v>158</v>
      </c>
      <c r="F325" s="164" t="s">
        <v>506</v>
      </c>
      <c r="I325" s="126"/>
      <c r="L325" s="30"/>
      <c r="M325" s="165"/>
      <c r="T325" s="52"/>
      <c r="AT325" s="14" t="s">
        <v>158</v>
      </c>
      <c r="AU325" s="14" t="s">
        <v>149</v>
      </c>
    </row>
    <row r="326" spans="2:65" s="1" customFormat="1" ht="24.2" customHeight="1">
      <c r="B326" s="30"/>
      <c r="C326" s="151" t="s">
        <v>507</v>
      </c>
      <c r="D326" s="151" t="s">
        <v>152</v>
      </c>
      <c r="E326" s="152" t="s">
        <v>508</v>
      </c>
      <c r="F326" s="153" t="s">
        <v>509</v>
      </c>
      <c r="G326" s="154" t="s">
        <v>170</v>
      </c>
      <c r="H326" s="155">
        <v>1</v>
      </c>
      <c r="I326" s="156"/>
      <c r="J326" s="157">
        <f>ROUND(I326*H326,2)</f>
        <v>0</v>
      </c>
      <c r="K326" s="158"/>
      <c r="L326" s="30"/>
      <c r="M326" s="159" t="s">
        <v>1</v>
      </c>
      <c r="N326" s="124" t="s">
        <v>40</v>
      </c>
      <c r="P326" s="160">
        <f>O326*H326</f>
        <v>0</v>
      </c>
      <c r="Q326" s="160">
        <v>0</v>
      </c>
      <c r="R326" s="160">
        <f>Q326*H326</f>
        <v>0</v>
      </c>
      <c r="S326" s="160">
        <v>0</v>
      </c>
      <c r="T326" s="161">
        <f>S326*H326</f>
        <v>0</v>
      </c>
      <c r="AR326" s="162" t="s">
        <v>222</v>
      </c>
      <c r="AT326" s="162" t="s">
        <v>152</v>
      </c>
      <c r="AU326" s="162" t="s">
        <v>149</v>
      </c>
      <c r="AY326" s="14" t="s">
        <v>148</v>
      </c>
      <c r="BE326" s="90">
        <f>IF(N326="základní",J326,0)</f>
        <v>0</v>
      </c>
      <c r="BF326" s="90">
        <f>IF(N326="snížená",J326,0)</f>
        <v>0</v>
      </c>
      <c r="BG326" s="90">
        <f>IF(N326="zákl. přenesená",J326,0)</f>
        <v>0</v>
      </c>
      <c r="BH326" s="90">
        <f>IF(N326="sníž. přenesená",J326,0)</f>
        <v>0</v>
      </c>
      <c r="BI326" s="90">
        <f>IF(N326="nulová",J326,0)</f>
        <v>0</v>
      </c>
      <c r="BJ326" s="14" t="s">
        <v>83</v>
      </c>
      <c r="BK326" s="90">
        <f>ROUND(I326*H326,2)</f>
        <v>0</v>
      </c>
      <c r="BL326" s="14" t="s">
        <v>222</v>
      </c>
      <c r="BM326" s="162" t="s">
        <v>510</v>
      </c>
    </row>
    <row r="327" spans="2:47" s="1" customFormat="1" ht="29.25">
      <c r="B327" s="30"/>
      <c r="D327" s="163" t="s">
        <v>158</v>
      </c>
      <c r="F327" s="164" t="s">
        <v>511</v>
      </c>
      <c r="I327" s="126"/>
      <c r="L327" s="30"/>
      <c r="M327" s="165"/>
      <c r="T327" s="52"/>
      <c r="AT327" s="14" t="s">
        <v>158</v>
      </c>
      <c r="AU327" s="14" t="s">
        <v>149</v>
      </c>
    </row>
    <row r="328" spans="2:65" s="1" customFormat="1" ht="16.5" customHeight="1">
      <c r="B328" s="30"/>
      <c r="C328" s="151" t="s">
        <v>512</v>
      </c>
      <c r="D328" s="151" t="s">
        <v>152</v>
      </c>
      <c r="E328" s="152" t="s">
        <v>513</v>
      </c>
      <c r="F328" s="153" t="s">
        <v>514</v>
      </c>
      <c r="G328" s="154" t="s">
        <v>499</v>
      </c>
      <c r="H328" s="155">
        <v>1</v>
      </c>
      <c r="I328" s="156"/>
      <c r="J328" s="157">
        <f>ROUND(I328*H328,2)</f>
        <v>0</v>
      </c>
      <c r="K328" s="158"/>
      <c r="L328" s="30"/>
      <c r="M328" s="159" t="s">
        <v>1</v>
      </c>
      <c r="N328" s="124" t="s">
        <v>40</v>
      </c>
      <c r="P328" s="160">
        <f>O328*H328</f>
        <v>0</v>
      </c>
      <c r="Q328" s="160">
        <v>0</v>
      </c>
      <c r="R328" s="160">
        <f>Q328*H328</f>
        <v>0</v>
      </c>
      <c r="S328" s="160">
        <v>0</v>
      </c>
      <c r="T328" s="161">
        <f>S328*H328</f>
        <v>0</v>
      </c>
      <c r="AR328" s="162" t="s">
        <v>222</v>
      </c>
      <c r="AT328" s="162" t="s">
        <v>152</v>
      </c>
      <c r="AU328" s="162" t="s">
        <v>149</v>
      </c>
      <c r="AY328" s="14" t="s">
        <v>148</v>
      </c>
      <c r="BE328" s="90">
        <f>IF(N328="základní",J328,0)</f>
        <v>0</v>
      </c>
      <c r="BF328" s="90">
        <f>IF(N328="snížená",J328,0)</f>
        <v>0</v>
      </c>
      <c r="BG328" s="90">
        <f>IF(N328="zákl. přenesená",J328,0)</f>
        <v>0</v>
      </c>
      <c r="BH328" s="90">
        <f>IF(N328="sníž. přenesená",J328,0)</f>
        <v>0</v>
      </c>
      <c r="BI328" s="90">
        <f>IF(N328="nulová",J328,0)</f>
        <v>0</v>
      </c>
      <c r="BJ328" s="14" t="s">
        <v>83</v>
      </c>
      <c r="BK328" s="90">
        <f>ROUND(I328*H328,2)</f>
        <v>0</v>
      </c>
      <c r="BL328" s="14" t="s">
        <v>222</v>
      </c>
      <c r="BM328" s="162" t="s">
        <v>515</v>
      </c>
    </row>
    <row r="329" spans="2:47" s="1" customFormat="1" ht="12">
      <c r="B329" s="30"/>
      <c r="D329" s="163" t="s">
        <v>158</v>
      </c>
      <c r="F329" s="164" t="s">
        <v>514</v>
      </c>
      <c r="I329" s="126"/>
      <c r="L329" s="30"/>
      <c r="M329" s="165"/>
      <c r="T329" s="52"/>
      <c r="AT329" s="14" t="s">
        <v>158</v>
      </c>
      <c r="AU329" s="14" t="s">
        <v>149</v>
      </c>
    </row>
    <row r="330" spans="2:65" s="1" customFormat="1" ht="24.2" customHeight="1">
      <c r="B330" s="30"/>
      <c r="C330" s="151" t="s">
        <v>516</v>
      </c>
      <c r="D330" s="151" t="s">
        <v>152</v>
      </c>
      <c r="E330" s="152" t="s">
        <v>517</v>
      </c>
      <c r="F330" s="153" t="s">
        <v>518</v>
      </c>
      <c r="G330" s="154" t="s">
        <v>499</v>
      </c>
      <c r="H330" s="155">
        <v>1</v>
      </c>
      <c r="I330" s="156"/>
      <c r="J330" s="157">
        <f>ROUND(I330*H330,2)</f>
        <v>0</v>
      </c>
      <c r="K330" s="158"/>
      <c r="L330" s="30"/>
      <c r="M330" s="159" t="s">
        <v>1</v>
      </c>
      <c r="N330" s="124" t="s">
        <v>40</v>
      </c>
      <c r="P330" s="160">
        <f>O330*H330</f>
        <v>0</v>
      </c>
      <c r="Q330" s="160">
        <v>0</v>
      </c>
      <c r="R330" s="160">
        <f>Q330*H330</f>
        <v>0</v>
      </c>
      <c r="S330" s="160">
        <v>0</v>
      </c>
      <c r="T330" s="161">
        <f>S330*H330</f>
        <v>0</v>
      </c>
      <c r="AR330" s="162" t="s">
        <v>222</v>
      </c>
      <c r="AT330" s="162" t="s">
        <v>152</v>
      </c>
      <c r="AU330" s="162" t="s">
        <v>149</v>
      </c>
      <c r="AY330" s="14" t="s">
        <v>148</v>
      </c>
      <c r="BE330" s="90">
        <f>IF(N330="základní",J330,0)</f>
        <v>0</v>
      </c>
      <c r="BF330" s="90">
        <f>IF(N330="snížená",J330,0)</f>
        <v>0</v>
      </c>
      <c r="BG330" s="90">
        <f>IF(N330="zákl. přenesená",J330,0)</f>
        <v>0</v>
      </c>
      <c r="BH330" s="90">
        <f>IF(N330="sníž. přenesená",J330,0)</f>
        <v>0</v>
      </c>
      <c r="BI330" s="90">
        <f>IF(N330="nulová",J330,0)</f>
        <v>0</v>
      </c>
      <c r="BJ330" s="14" t="s">
        <v>83</v>
      </c>
      <c r="BK330" s="90">
        <f>ROUND(I330*H330,2)</f>
        <v>0</v>
      </c>
      <c r="BL330" s="14" t="s">
        <v>222</v>
      </c>
      <c r="BM330" s="162" t="s">
        <v>519</v>
      </c>
    </row>
    <row r="331" spans="2:47" s="1" customFormat="1" ht="12">
      <c r="B331" s="30"/>
      <c r="D331" s="163" t="s">
        <v>158</v>
      </c>
      <c r="F331" s="164" t="s">
        <v>520</v>
      </c>
      <c r="I331" s="126"/>
      <c r="L331" s="30"/>
      <c r="M331" s="165"/>
      <c r="T331" s="52"/>
      <c r="AT331" s="14" t="s">
        <v>158</v>
      </c>
      <c r="AU331" s="14" t="s">
        <v>149</v>
      </c>
    </row>
    <row r="332" spans="2:65" s="1" customFormat="1" ht="16.5" customHeight="1">
      <c r="B332" s="30"/>
      <c r="C332" s="151" t="s">
        <v>521</v>
      </c>
      <c r="D332" s="151" t="s">
        <v>152</v>
      </c>
      <c r="E332" s="152" t="s">
        <v>522</v>
      </c>
      <c r="F332" s="153" t="s">
        <v>523</v>
      </c>
      <c r="G332" s="154" t="s">
        <v>499</v>
      </c>
      <c r="H332" s="155">
        <v>1</v>
      </c>
      <c r="I332" s="156"/>
      <c r="J332" s="157">
        <f>ROUND(I332*H332,2)</f>
        <v>0</v>
      </c>
      <c r="K332" s="158"/>
      <c r="L332" s="30"/>
      <c r="M332" s="159" t="s">
        <v>1</v>
      </c>
      <c r="N332" s="124" t="s">
        <v>40</v>
      </c>
      <c r="P332" s="160">
        <f>O332*H332</f>
        <v>0</v>
      </c>
      <c r="Q332" s="160">
        <v>0</v>
      </c>
      <c r="R332" s="160">
        <f>Q332*H332</f>
        <v>0</v>
      </c>
      <c r="S332" s="160">
        <v>0</v>
      </c>
      <c r="T332" s="161">
        <f>S332*H332</f>
        <v>0</v>
      </c>
      <c r="AR332" s="162" t="s">
        <v>222</v>
      </c>
      <c r="AT332" s="162" t="s">
        <v>152</v>
      </c>
      <c r="AU332" s="162" t="s">
        <v>149</v>
      </c>
      <c r="AY332" s="14" t="s">
        <v>148</v>
      </c>
      <c r="BE332" s="90">
        <f>IF(N332="základní",J332,0)</f>
        <v>0</v>
      </c>
      <c r="BF332" s="90">
        <f>IF(N332="snížená",J332,0)</f>
        <v>0</v>
      </c>
      <c r="BG332" s="90">
        <f>IF(N332="zákl. přenesená",J332,0)</f>
        <v>0</v>
      </c>
      <c r="BH332" s="90">
        <f>IF(N332="sníž. přenesená",J332,0)</f>
        <v>0</v>
      </c>
      <c r="BI332" s="90">
        <f>IF(N332="nulová",J332,0)</f>
        <v>0</v>
      </c>
      <c r="BJ332" s="14" t="s">
        <v>83</v>
      </c>
      <c r="BK332" s="90">
        <f>ROUND(I332*H332,2)</f>
        <v>0</v>
      </c>
      <c r="BL332" s="14" t="s">
        <v>222</v>
      </c>
      <c r="BM332" s="162" t="s">
        <v>524</v>
      </c>
    </row>
    <row r="333" spans="2:47" s="1" customFormat="1" ht="12">
      <c r="B333" s="30"/>
      <c r="D333" s="163" t="s">
        <v>158</v>
      </c>
      <c r="F333" s="164" t="s">
        <v>523</v>
      </c>
      <c r="I333" s="126"/>
      <c r="L333" s="30"/>
      <c r="M333" s="165"/>
      <c r="T333" s="52"/>
      <c r="AT333" s="14" t="s">
        <v>158</v>
      </c>
      <c r="AU333" s="14" t="s">
        <v>149</v>
      </c>
    </row>
    <row r="334" spans="2:65" s="1" customFormat="1" ht="37.9" customHeight="1">
      <c r="B334" s="30"/>
      <c r="C334" s="151" t="s">
        <v>525</v>
      </c>
      <c r="D334" s="151" t="s">
        <v>152</v>
      </c>
      <c r="E334" s="152" t="s">
        <v>526</v>
      </c>
      <c r="F334" s="153" t="s">
        <v>527</v>
      </c>
      <c r="G334" s="154" t="s">
        <v>499</v>
      </c>
      <c r="H334" s="155">
        <v>1</v>
      </c>
      <c r="I334" s="156"/>
      <c r="J334" s="157">
        <f>ROUND(I334*H334,2)</f>
        <v>0</v>
      </c>
      <c r="K334" s="158"/>
      <c r="L334" s="30"/>
      <c r="M334" s="159" t="s">
        <v>1</v>
      </c>
      <c r="N334" s="124" t="s">
        <v>40</v>
      </c>
      <c r="P334" s="160">
        <f>O334*H334</f>
        <v>0</v>
      </c>
      <c r="Q334" s="160">
        <v>0</v>
      </c>
      <c r="R334" s="160">
        <f>Q334*H334</f>
        <v>0</v>
      </c>
      <c r="S334" s="160">
        <v>0</v>
      </c>
      <c r="T334" s="161">
        <f>S334*H334</f>
        <v>0</v>
      </c>
      <c r="AR334" s="162" t="s">
        <v>222</v>
      </c>
      <c r="AT334" s="162" t="s">
        <v>152</v>
      </c>
      <c r="AU334" s="162" t="s">
        <v>149</v>
      </c>
      <c r="AY334" s="14" t="s">
        <v>148</v>
      </c>
      <c r="BE334" s="90">
        <f>IF(N334="základní",J334,0)</f>
        <v>0</v>
      </c>
      <c r="BF334" s="90">
        <f>IF(N334="snížená",J334,0)</f>
        <v>0</v>
      </c>
      <c r="BG334" s="90">
        <f>IF(N334="zákl. přenesená",J334,0)</f>
        <v>0</v>
      </c>
      <c r="BH334" s="90">
        <f>IF(N334="sníž. přenesená",J334,0)</f>
        <v>0</v>
      </c>
      <c r="BI334" s="90">
        <f>IF(N334="nulová",J334,0)</f>
        <v>0</v>
      </c>
      <c r="BJ334" s="14" t="s">
        <v>83</v>
      </c>
      <c r="BK334" s="90">
        <f>ROUND(I334*H334,2)</f>
        <v>0</v>
      </c>
      <c r="BL334" s="14" t="s">
        <v>222</v>
      </c>
      <c r="BM334" s="162" t="s">
        <v>528</v>
      </c>
    </row>
    <row r="335" spans="2:47" s="1" customFormat="1" ht="19.5">
      <c r="B335" s="30"/>
      <c r="D335" s="163" t="s">
        <v>158</v>
      </c>
      <c r="F335" s="164" t="s">
        <v>527</v>
      </c>
      <c r="I335" s="126"/>
      <c r="L335" s="30"/>
      <c r="M335" s="165"/>
      <c r="T335" s="52"/>
      <c r="AT335" s="14" t="s">
        <v>158</v>
      </c>
      <c r="AU335" s="14" t="s">
        <v>149</v>
      </c>
    </row>
    <row r="336" spans="2:65" s="1" customFormat="1" ht="62.65" customHeight="1">
      <c r="B336" s="30"/>
      <c r="C336" s="151" t="s">
        <v>529</v>
      </c>
      <c r="D336" s="151" t="s">
        <v>152</v>
      </c>
      <c r="E336" s="152" t="s">
        <v>530</v>
      </c>
      <c r="F336" s="153" t="s">
        <v>531</v>
      </c>
      <c r="G336" s="154" t="s">
        <v>499</v>
      </c>
      <c r="H336" s="155">
        <v>1</v>
      </c>
      <c r="I336" s="156"/>
      <c r="J336" s="157">
        <f>ROUND(I336*H336,2)</f>
        <v>0</v>
      </c>
      <c r="K336" s="158"/>
      <c r="L336" s="30"/>
      <c r="M336" s="159" t="s">
        <v>1</v>
      </c>
      <c r="N336" s="124" t="s">
        <v>40</v>
      </c>
      <c r="P336" s="160">
        <f>O336*H336</f>
        <v>0</v>
      </c>
      <c r="Q336" s="160">
        <v>0</v>
      </c>
      <c r="R336" s="160">
        <f>Q336*H336</f>
        <v>0</v>
      </c>
      <c r="S336" s="160">
        <v>0</v>
      </c>
      <c r="T336" s="161">
        <f>S336*H336</f>
        <v>0</v>
      </c>
      <c r="AR336" s="162" t="s">
        <v>222</v>
      </c>
      <c r="AT336" s="162" t="s">
        <v>152</v>
      </c>
      <c r="AU336" s="162" t="s">
        <v>149</v>
      </c>
      <c r="AY336" s="14" t="s">
        <v>148</v>
      </c>
      <c r="BE336" s="90">
        <f>IF(N336="základní",J336,0)</f>
        <v>0</v>
      </c>
      <c r="BF336" s="90">
        <f>IF(N336="snížená",J336,0)</f>
        <v>0</v>
      </c>
      <c r="BG336" s="90">
        <f>IF(N336="zákl. přenesená",J336,0)</f>
        <v>0</v>
      </c>
      <c r="BH336" s="90">
        <f>IF(N336="sníž. přenesená",J336,0)</f>
        <v>0</v>
      </c>
      <c r="BI336" s="90">
        <f>IF(N336="nulová",J336,0)</f>
        <v>0</v>
      </c>
      <c r="BJ336" s="14" t="s">
        <v>83</v>
      </c>
      <c r="BK336" s="90">
        <f>ROUND(I336*H336,2)</f>
        <v>0</v>
      </c>
      <c r="BL336" s="14" t="s">
        <v>222</v>
      </c>
      <c r="BM336" s="162" t="s">
        <v>532</v>
      </c>
    </row>
    <row r="337" spans="2:47" s="1" customFormat="1" ht="39">
      <c r="B337" s="30"/>
      <c r="D337" s="163" t="s">
        <v>158</v>
      </c>
      <c r="F337" s="164" t="s">
        <v>531</v>
      </c>
      <c r="I337" s="126"/>
      <c r="L337" s="30"/>
      <c r="M337" s="165"/>
      <c r="T337" s="52"/>
      <c r="AT337" s="14" t="s">
        <v>158</v>
      </c>
      <c r="AU337" s="14" t="s">
        <v>149</v>
      </c>
    </row>
    <row r="338" spans="2:63" s="11" customFormat="1" ht="20.85" customHeight="1">
      <c r="B338" s="139"/>
      <c r="D338" s="140" t="s">
        <v>74</v>
      </c>
      <c r="E338" s="149" t="s">
        <v>533</v>
      </c>
      <c r="F338" s="149" t="s">
        <v>534</v>
      </c>
      <c r="I338" s="142"/>
      <c r="J338" s="150">
        <f>BK338</f>
        <v>0</v>
      </c>
      <c r="L338" s="139"/>
      <c r="M338" s="144"/>
      <c r="P338" s="145">
        <f>SUM(P339:P368)</f>
        <v>0</v>
      </c>
      <c r="R338" s="145">
        <f>SUM(R339:R368)</f>
        <v>0.028489999999999994</v>
      </c>
      <c r="T338" s="146">
        <f>SUM(T339:T368)</f>
        <v>0</v>
      </c>
      <c r="AR338" s="140" t="s">
        <v>85</v>
      </c>
      <c r="AT338" s="147" t="s">
        <v>74</v>
      </c>
      <c r="AU338" s="147" t="s">
        <v>85</v>
      </c>
      <c r="AY338" s="140" t="s">
        <v>148</v>
      </c>
      <c r="BK338" s="148">
        <f>SUM(BK339:BK368)</f>
        <v>0</v>
      </c>
    </row>
    <row r="339" spans="2:65" s="1" customFormat="1" ht="33" customHeight="1">
      <c r="B339" s="30"/>
      <c r="C339" s="151" t="s">
        <v>535</v>
      </c>
      <c r="D339" s="151" t="s">
        <v>152</v>
      </c>
      <c r="E339" s="152" t="s">
        <v>536</v>
      </c>
      <c r="F339" s="153" t="s">
        <v>537</v>
      </c>
      <c r="G339" s="154" t="s">
        <v>282</v>
      </c>
      <c r="H339" s="155">
        <v>35</v>
      </c>
      <c r="I339" s="156"/>
      <c r="J339" s="157">
        <f>ROUND(I339*H339,2)</f>
        <v>0</v>
      </c>
      <c r="K339" s="158"/>
      <c r="L339" s="30"/>
      <c r="M339" s="159" t="s">
        <v>1</v>
      </c>
      <c r="N339" s="124" t="s">
        <v>40</v>
      </c>
      <c r="P339" s="160">
        <f>O339*H339</f>
        <v>0</v>
      </c>
      <c r="Q339" s="160">
        <v>0</v>
      </c>
      <c r="R339" s="160">
        <f>Q339*H339</f>
        <v>0</v>
      </c>
      <c r="S339" s="160">
        <v>0</v>
      </c>
      <c r="T339" s="161">
        <f>S339*H339</f>
        <v>0</v>
      </c>
      <c r="AR339" s="162" t="s">
        <v>222</v>
      </c>
      <c r="AT339" s="162" t="s">
        <v>152</v>
      </c>
      <c r="AU339" s="162" t="s">
        <v>149</v>
      </c>
      <c r="AY339" s="14" t="s">
        <v>148</v>
      </c>
      <c r="BE339" s="90">
        <f>IF(N339="základní",J339,0)</f>
        <v>0</v>
      </c>
      <c r="BF339" s="90">
        <f>IF(N339="snížená",J339,0)</f>
        <v>0</v>
      </c>
      <c r="BG339" s="90">
        <f>IF(N339="zákl. přenesená",J339,0)</f>
        <v>0</v>
      </c>
      <c r="BH339" s="90">
        <f>IF(N339="sníž. přenesená",J339,0)</f>
        <v>0</v>
      </c>
      <c r="BI339" s="90">
        <f>IF(N339="nulová",J339,0)</f>
        <v>0</v>
      </c>
      <c r="BJ339" s="14" t="s">
        <v>83</v>
      </c>
      <c r="BK339" s="90">
        <f>ROUND(I339*H339,2)</f>
        <v>0</v>
      </c>
      <c r="BL339" s="14" t="s">
        <v>222</v>
      </c>
      <c r="BM339" s="162" t="s">
        <v>538</v>
      </c>
    </row>
    <row r="340" spans="2:47" s="1" customFormat="1" ht="39">
      <c r="B340" s="30"/>
      <c r="D340" s="163" t="s">
        <v>158</v>
      </c>
      <c r="F340" s="164" t="s">
        <v>539</v>
      </c>
      <c r="I340" s="126"/>
      <c r="L340" s="30"/>
      <c r="M340" s="165"/>
      <c r="T340" s="52"/>
      <c r="AT340" s="14" t="s">
        <v>158</v>
      </c>
      <c r="AU340" s="14" t="s">
        <v>149</v>
      </c>
    </row>
    <row r="341" spans="2:65" s="1" customFormat="1" ht="33" customHeight="1">
      <c r="B341" s="30"/>
      <c r="C341" s="173" t="s">
        <v>540</v>
      </c>
      <c r="D341" s="173" t="s">
        <v>226</v>
      </c>
      <c r="E341" s="174" t="s">
        <v>541</v>
      </c>
      <c r="F341" s="175" t="s">
        <v>542</v>
      </c>
      <c r="G341" s="176" t="s">
        <v>282</v>
      </c>
      <c r="H341" s="177">
        <v>35</v>
      </c>
      <c r="I341" s="178"/>
      <c r="J341" s="179">
        <f>ROUND(I341*H341,2)</f>
        <v>0</v>
      </c>
      <c r="K341" s="180"/>
      <c r="L341" s="181"/>
      <c r="M341" s="182" t="s">
        <v>1</v>
      </c>
      <c r="N341" s="183" t="s">
        <v>40</v>
      </c>
      <c r="P341" s="160">
        <f>O341*H341</f>
        <v>0</v>
      </c>
      <c r="Q341" s="160">
        <v>0.00053</v>
      </c>
      <c r="R341" s="160">
        <f>Q341*H341</f>
        <v>0.01855</v>
      </c>
      <c r="S341" s="160">
        <v>0</v>
      </c>
      <c r="T341" s="161">
        <f>S341*H341</f>
        <v>0</v>
      </c>
      <c r="AR341" s="162" t="s">
        <v>229</v>
      </c>
      <c r="AT341" s="162" t="s">
        <v>226</v>
      </c>
      <c r="AU341" s="162" t="s">
        <v>149</v>
      </c>
      <c r="AY341" s="14" t="s">
        <v>148</v>
      </c>
      <c r="BE341" s="90">
        <f>IF(N341="základní",J341,0)</f>
        <v>0</v>
      </c>
      <c r="BF341" s="90">
        <f>IF(N341="snížená",J341,0)</f>
        <v>0</v>
      </c>
      <c r="BG341" s="90">
        <f>IF(N341="zákl. přenesená",J341,0)</f>
        <v>0</v>
      </c>
      <c r="BH341" s="90">
        <f>IF(N341="sníž. přenesená",J341,0)</f>
        <v>0</v>
      </c>
      <c r="BI341" s="90">
        <f>IF(N341="nulová",J341,0)</f>
        <v>0</v>
      </c>
      <c r="BJ341" s="14" t="s">
        <v>83</v>
      </c>
      <c r="BK341" s="90">
        <f>ROUND(I341*H341,2)</f>
        <v>0</v>
      </c>
      <c r="BL341" s="14" t="s">
        <v>222</v>
      </c>
      <c r="BM341" s="162" t="s">
        <v>543</v>
      </c>
    </row>
    <row r="342" spans="2:47" s="1" customFormat="1" ht="19.5">
      <c r="B342" s="30"/>
      <c r="D342" s="163" t="s">
        <v>158</v>
      </c>
      <c r="F342" s="164" t="s">
        <v>542</v>
      </c>
      <c r="I342" s="126"/>
      <c r="L342" s="30"/>
      <c r="M342" s="165"/>
      <c r="T342" s="52"/>
      <c r="AT342" s="14" t="s">
        <v>158</v>
      </c>
      <c r="AU342" s="14" t="s">
        <v>149</v>
      </c>
    </row>
    <row r="343" spans="2:51" s="12" customFormat="1" ht="12">
      <c r="B343" s="166"/>
      <c r="D343" s="163" t="s">
        <v>206</v>
      </c>
      <c r="F343" s="167" t="s">
        <v>1187</v>
      </c>
      <c r="H343" s="168">
        <v>35</v>
      </c>
      <c r="I343" s="169"/>
      <c r="L343" s="166"/>
      <c r="M343" s="170"/>
      <c r="T343" s="171"/>
      <c r="AT343" s="172" t="s">
        <v>206</v>
      </c>
      <c r="AU343" s="172" t="s">
        <v>149</v>
      </c>
      <c r="AV343" s="12" t="s">
        <v>85</v>
      </c>
      <c r="AW343" s="12" t="s">
        <v>4</v>
      </c>
      <c r="AX343" s="12" t="s">
        <v>83</v>
      </c>
      <c r="AY343" s="172" t="s">
        <v>148</v>
      </c>
    </row>
    <row r="344" spans="2:65" s="1" customFormat="1" ht="37.9" customHeight="1">
      <c r="B344" s="30"/>
      <c r="C344" s="151" t="s">
        <v>545</v>
      </c>
      <c r="D344" s="151" t="s">
        <v>152</v>
      </c>
      <c r="E344" s="152" t="s">
        <v>546</v>
      </c>
      <c r="F344" s="153" t="s">
        <v>547</v>
      </c>
      <c r="G344" s="154" t="s">
        <v>282</v>
      </c>
      <c r="H344" s="155">
        <v>35</v>
      </c>
      <c r="I344" s="156"/>
      <c r="J344" s="157">
        <f>ROUND(I344*H344,2)</f>
        <v>0</v>
      </c>
      <c r="K344" s="158"/>
      <c r="L344" s="30"/>
      <c r="M344" s="159" t="s">
        <v>1</v>
      </c>
      <c r="N344" s="124" t="s">
        <v>40</v>
      </c>
      <c r="P344" s="160">
        <f>O344*H344</f>
        <v>0</v>
      </c>
      <c r="Q344" s="160">
        <v>0</v>
      </c>
      <c r="R344" s="160">
        <f>Q344*H344</f>
        <v>0</v>
      </c>
      <c r="S344" s="160">
        <v>0</v>
      </c>
      <c r="T344" s="161">
        <f>S344*H344</f>
        <v>0</v>
      </c>
      <c r="AR344" s="162" t="s">
        <v>222</v>
      </c>
      <c r="AT344" s="162" t="s">
        <v>152</v>
      </c>
      <c r="AU344" s="162" t="s">
        <v>149</v>
      </c>
      <c r="AY344" s="14" t="s">
        <v>148</v>
      </c>
      <c r="BE344" s="90">
        <f>IF(N344="základní",J344,0)</f>
        <v>0</v>
      </c>
      <c r="BF344" s="90">
        <f>IF(N344="snížená",J344,0)</f>
        <v>0</v>
      </c>
      <c r="BG344" s="90">
        <f>IF(N344="zákl. přenesená",J344,0)</f>
        <v>0</v>
      </c>
      <c r="BH344" s="90">
        <f>IF(N344="sníž. přenesená",J344,0)</f>
        <v>0</v>
      </c>
      <c r="BI344" s="90">
        <f>IF(N344="nulová",J344,0)</f>
        <v>0</v>
      </c>
      <c r="BJ344" s="14" t="s">
        <v>83</v>
      </c>
      <c r="BK344" s="90">
        <f>ROUND(I344*H344,2)</f>
        <v>0</v>
      </c>
      <c r="BL344" s="14" t="s">
        <v>222</v>
      </c>
      <c r="BM344" s="162" t="s">
        <v>548</v>
      </c>
    </row>
    <row r="345" spans="2:47" s="1" customFormat="1" ht="39">
      <c r="B345" s="30"/>
      <c r="D345" s="163" t="s">
        <v>158</v>
      </c>
      <c r="F345" s="164" t="s">
        <v>549</v>
      </c>
      <c r="I345" s="126"/>
      <c r="L345" s="30"/>
      <c r="M345" s="165"/>
      <c r="T345" s="52"/>
      <c r="AT345" s="14" t="s">
        <v>158</v>
      </c>
      <c r="AU345" s="14" t="s">
        <v>149</v>
      </c>
    </row>
    <row r="346" spans="2:65" s="1" customFormat="1" ht="33" customHeight="1">
      <c r="B346" s="30"/>
      <c r="C346" s="173" t="s">
        <v>550</v>
      </c>
      <c r="D346" s="173" t="s">
        <v>226</v>
      </c>
      <c r="E346" s="174" t="s">
        <v>551</v>
      </c>
      <c r="F346" s="175" t="s">
        <v>552</v>
      </c>
      <c r="G346" s="176" t="s">
        <v>282</v>
      </c>
      <c r="H346" s="177">
        <v>35</v>
      </c>
      <c r="I346" s="178"/>
      <c r="J346" s="179">
        <f>ROUND(I346*H346,2)</f>
        <v>0</v>
      </c>
      <c r="K346" s="180"/>
      <c r="L346" s="181"/>
      <c r="M346" s="182" t="s">
        <v>1</v>
      </c>
      <c r="N346" s="183" t="s">
        <v>40</v>
      </c>
      <c r="P346" s="160">
        <f>O346*H346</f>
        <v>0</v>
      </c>
      <c r="Q346" s="160">
        <v>0.00011</v>
      </c>
      <c r="R346" s="160">
        <f>Q346*H346</f>
        <v>0.00385</v>
      </c>
      <c r="S346" s="160">
        <v>0</v>
      </c>
      <c r="T346" s="161">
        <f>S346*H346</f>
        <v>0</v>
      </c>
      <c r="AR346" s="162" t="s">
        <v>229</v>
      </c>
      <c r="AT346" s="162" t="s">
        <v>226</v>
      </c>
      <c r="AU346" s="162" t="s">
        <v>149</v>
      </c>
      <c r="AY346" s="14" t="s">
        <v>148</v>
      </c>
      <c r="BE346" s="90">
        <f>IF(N346="základní",J346,0)</f>
        <v>0</v>
      </c>
      <c r="BF346" s="90">
        <f>IF(N346="snížená",J346,0)</f>
        <v>0</v>
      </c>
      <c r="BG346" s="90">
        <f>IF(N346="zákl. přenesená",J346,0)</f>
        <v>0</v>
      </c>
      <c r="BH346" s="90">
        <f>IF(N346="sníž. přenesená",J346,0)</f>
        <v>0</v>
      </c>
      <c r="BI346" s="90">
        <f>IF(N346="nulová",J346,0)</f>
        <v>0</v>
      </c>
      <c r="BJ346" s="14" t="s">
        <v>83</v>
      </c>
      <c r="BK346" s="90">
        <f>ROUND(I346*H346,2)</f>
        <v>0</v>
      </c>
      <c r="BL346" s="14" t="s">
        <v>222</v>
      </c>
      <c r="BM346" s="162" t="s">
        <v>553</v>
      </c>
    </row>
    <row r="347" spans="2:47" s="1" customFormat="1" ht="19.5">
      <c r="B347" s="30"/>
      <c r="D347" s="163" t="s">
        <v>158</v>
      </c>
      <c r="F347" s="164" t="s">
        <v>552</v>
      </c>
      <c r="I347" s="126"/>
      <c r="L347" s="30"/>
      <c r="M347" s="165"/>
      <c r="T347" s="52"/>
      <c r="AT347" s="14" t="s">
        <v>158</v>
      </c>
      <c r="AU347" s="14" t="s">
        <v>149</v>
      </c>
    </row>
    <row r="348" spans="2:51" s="12" customFormat="1" ht="12">
      <c r="B348" s="166"/>
      <c r="D348" s="163" t="s">
        <v>206</v>
      </c>
      <c r="F348" s="167" t="s">
        <v>1187</v>
      </c>
      <c r="H348" s="168">
        <v>35</v>
      </c>
      <c r="I348" s="169"/>
      <c r="L348" s="166"/>
      <c r="M348" s="170"/>
      <c r="T348" s="171"/>
      <c r="AT348" s="172" t="s">
        <v>206</v>
      </c>
      <c r="AU348" s="172" t="s">
        <v>149</v>
      </c>
      <c r="AV348" s="12" t="s">
        <v>85</v>
      </c>
      <c r="AW348" s="12" t="s">
        <v>4</v>
      </c>
      <c r="AX348" s="12" t="s">
        <v>83</v>
      </c>
      <c r="AY348" s="172" t="s">
        <v>148</v>
      </c>
    </row>
    <row r="349" spans="2:65" s="1" customFormat="1" ht="24.2" customHeight="1">
      <c r="B349" s="30"/>
      <c r="C349" s="151" t="s">
        <v>554</v>
      </c>
      <c r="D349" s="151" t="s">
        <v>152</v>
      </c>
      <c r="E349" s="152" t="s">
        <v>555</v>
      </c>
      <c r="F349" s="153" t="s">
        <v>556</v>
      </c>
      <c r="G349" s="154" t="s">
        <v>170</v>
      </c>
      <c r="H349" s="155">
        <v>1</v>
      </c>
      <c r="I349" s="156"/>
      <c r="J349" s="157">
        <f>ROUND(I349*H349,2)</f>
        <v>0</v>
      </c>
      <c r="K349" s="158"/>
      <c r="L349" s="30"/>
      <c r="M349" s="159" t="s">
        <v>1</v>
      </c>
      <c r="N349" s="124" t="s">
        <v>40</v>
      </c>
      <c r="P349" s="160">
        <f>O349*H349</f>
        <v>0</v>
      </c>
      <c r="Q349" s="160">
        <v>0</v>
      </c>
      <c r="R349" s="160">
        <f>Q349*H349</f>
        <v>0</v>
      </c>
      <c r="S349" s="160">
        <v>0</v>
      </c>
      <c r="T349" s="161">
        <f>S349*H349</f>
        <v>0</v>
      </c>
      <c r="AR349" s="162" t="s">
        <v>222</v>
      </c>
      <c r="AT349" s="162" t="s">
        <v>152</v>
      </c>
      <c r="AU349" s="162" t="s">
        <v>149</v>
      </c>
      <c r="AY349" s="14" t="s">
        <v>148</v>
      </c>
      <c r="BE349" s="90">
        <f>IF(N349="základní",J349,0)</f>
        <v>0</v>
      </c>
      <c r="BF349" s="90">
        <f>IF(N349="snížená",J349,0)</f>
        <v>0</v>
      </c>
      <c r="BG349" s="90">
        <f>IF(N349="zákl. přenesená",J349,0)</f>
        <v>0</v>
      </c>
      <c r="BH349" s="90">
        <f>IF(N349="sníž. přenesená",J349,0)</f>
        <v>0</v>
      </c>
      <c r="BI349" s="90">
        <f>IF(N349="nulová",J349,0)</f>
        <v>0</v>
      </c>
      <c r="BJ349" s="14" t="s">
        <v>83</v>
      </c>
      <c r="BK349" s="90">
        <f>ROUND(I349*H349,2)</f>
        <v>0</v>
      </c>
      <c r="BL349" s="14" t="s">
        <v>222</v>
      </c>
      <c r="BM349" s="162" t="s">
        <v>557</v>
      </c>
    </row>
    <row r="350" spans="2:47" s="1" customFormat="1" ht="19.5">
      <c r="B350" s="30"/>
      <c r="D350" s="163" t="s">
        <v>158</v>
      </c>
      <c r="F350" s="164" t="s">
        <v>558</v>
      </c>
      <c r="I350" s="126"/>
      <c r="L350" s="30"/>
      <c r="M350" s="165"/>
      <c r="T350" s="52"/>
      <c r="AT350" s="14" t="s">
        <v>158</v>
      </c>
      <c r="AU350" s="14" t="s">
        <v>149</v>
      </c>
    </row>
    <row r="351" spans="2:65" s="1" customFormat="1" ht="24.2" customHeight="1">
      <c r="B351" s="30"/>
      <c r="C351" s="173" t="s">
        <v>559</v>
      </c>
      <c r="D351" s="173" t="s">
        <v>226</v>
      </c>
      <c r="E351" s="174" t="s">
        <v>560</v>
      </c>
      <c r="F351" s="175" t="s">
        <v>561</v>
      </c>
      <c r="G351" s="176" t="s">
        <v>170</v>
      </c>
      <c r="H351" s="177">
        <v>1</v>
      </c>
      <c r="I351" s="178"/>
      <c r="J351" s="179">
        <f>ROUND(I351*H351,2)</f>
        <v>0</v>
      </c>
      <c r="K351" s="180"/>
      <c r="L351" s="181"/>
      <c r="M351" s="182" t="s">
        <v>1</v>
      </c>
      <c r="N351" s="183" t="s">
        <v>40</v>
      </c>
      <c r="P351" s="160">
        <f>O351*H351</f>
        <v>0</v>
      </c>
      <c r="Q351" s="160">
        <v>0.00105</v>
      </c>
      <c r="R351" s="160">
        <f>Q351*H351</f>
        <v>0.00105</v>
      </c>
      <c r="S351" s="160">
        <v>0</v>
      </c>
      <c r="T351" s="161">
        <f>S351*H351</f>
        <v>0</v>
      </c>
      <c r="AR351" s="162" t="s">
        <v>229</v>
      </c>
      <c r="AT351" s="162" t="s">
        <v>226</v>
      </c>
      <c r="AU351" s="162" t="s">
        <v>149</v>
      </c>
      <c r="AY351" s="14" t="s">
        <v>148</v>
      </c>
      <c r="BE351" s="90">
        <f>IF(N351="základní",J351,0)</f>
        <v>0</v>
      </c>
      <c r="BF351" s="90">
        <f>IF(N351="snížená",J351,0)</f>
        <v>0</v>
      </c>
      <c r="BG351" s="90">
        <f>IF(N351="zákl. přenesená",J351,0)</f>
        <v>0</v>
      </c>
      <c r="BH351" s="90">
        <f>IF(N351="sníž. přenesená",J351,0)</f>
        <v>0</v>
      </c>
      <c r="BI351" s="90">
        <f>IF(N351="nulová",J351,0)</f>
        <v>0</v>
      </c>
      <c r="BJ351" s="14" t="s">
        <v>83</v>
      </c>
      <c r="BK351" s="90">
        <f>ROUND(I351*H351,2)</f>
        <v>0</v>
      </c>
      <c r="BL351" s="14" t="s">
        <v>222</v>
      </c>
      <c r="BM351" s="162" t="s">
        <v>562</v>
      </c>
    </row>
    <row r="352" spans="2:47" s="1" customFormat="1" ht="19.5">
      <c r="B352" s="30"/>
      <c r="D352" s="163" t="s">
        <v>158</v>
      </c>
      <c r="F352" s="164" t="s">
        <v>561</v>
      </c>
      <c r="I352" s="126"/>
      <c r="L352" s="30"/>
      <c r="M352" s="165"/>
      <c r="T352" s="52"/>
      <c r="AT352" s="14" t="s">
        <v>158</v>
      </c>
      <c r="AU352" s="14" t="s">
        <v>149</v>
      </c>
    </row>
    <row r="353" spans="2:65" s="1" customFormat="1" ht="33" customHeight="1">
      <c r="B353" s="30"/>
      <c r="C353" s="151" t="s">
        <v>563</v>
      </c>
      <c r="D353" s="151" t="s">
        <v>152</v>
      </c>
      <c r="E353" s="152" t="s">
        <v>564</v>
      </c>
      <c r="F353" s="153" t="s">
        <v>565</v>
      </c>
      <c r="G353" s="154" t="s">
        <v>170</v>
      </c>
      <c r="H353" s="155">
        <v>1</v>
      </c>
      <c r="I353" s="156"/>
      <c r="J353" s="157">
        <f>ROUND(I353*H353,2)</f>
        <v>0</v>
      </c>
      <c r="K353" s="158"/>
      <c r="L353" s="30"/>
      <c r="M353" s="159" t="s">
        <v>1</v>
      </c>
      <c r="N353" s="124" t="s">
        <v>40</v>
      </c>
      <c r="P353" s="160">
        <f>O353*H353</f>
        <v>0</v>
      </c>
      <c r="Q353" s="160">
        <v>0</v>
      </c>
      <c r="R353" s="160">
        <f>Q353*H353</f>
        <v>0</v>
      </c>
      <c r="S353" s="160">
        <v>0</v>
      </c>
      <c r="T353" s="161">
        <f>S353*H353</f>
        <v>0</v>
      </c>
      <c r="AR353" s="162" t="s">
        <v>222</v>
      </c>
      <c r="AT353" s="162" t="s">
        <v>152</v>
      </c>
      <c r="AU353" s="162" t="s">
        <v>149</v>
      </c>
      <c r="AY353" s="14" t="s">
        <v>148</v>
      </c>
      <c r="BE353" s="90">
        <f>IF(N353="základní",J353,0)</f>
        <v>0</v>
      </c>
      <c r="BF353" s="90">
        <f>IF(N353="snížená",J353,0)</f>
        <v>0</v>
      </c>
      <c r="BG353" s="90">
        <f>IF(N353="zákl. přenesená",J353,0)</f>
        <v>0</v>
      </c>
      <c r="BH353" s="90">
        <f>IF(N353="sníž. přenesená",J353,0)</f>
        <v>0</v>
      </c>
      <c r="BI353" s="90">
        <f>IF(N353="nulová",J353,0)</f>
        <v>0</v>
      </c>
      <c r="BJ353" s="14" t="s">
        <v>83</v>
      </c>
      <c r="BK353" s="90">
        <f>ROUND(I353*H353,2)</f>
        <v>0</v>
      </c>
      <c r="BL353" s="14" t="s">
        <v>222</v>
      </c>
      <c r="BM353" s="162" t="s">
        <v>566</v>
      </c>
    </row>
    <row r="354" spans="2:47" s="1" customFormat="1" ht="29.25">
      <c r="B354" s="30"/>
      <c r="D354" s="163" t="s">
        <v>158</v>
      </c>
      <c r="F354" s="164" t="s">
        <v>567</v>
      </c>
      <c r="I354" s="126"/>
      <c r="L354" s="30"/>
      <c r="M354" s="165"/>
      <c r="T354" s="52"/>
      <c r="AT354" s="14" t="s">
        <v>158</v>
      </c>
      <c r="AU354" s="14" t="s">
        <v>149</v>
      </c>
    </row>
    <row r="355" spans="2:65" s="1" customFormat="1" ht="24.2" customHeight="1">
      <c r="B355" s="30"/>
      <c r="C355" s="173" t="s">
        <v>568</v>
      </c>
      <c r="D355" s="173" t="s">
        <v>226</v>
      </c>
      <c r="E355" s="174" t="s">
        <v>569</v>
      </c>
      <c r="F355" s="175" t="s">
        <v>570</v>
      </c>
      <c r="G355" s="176" t="s">
        <v>186</v>
      </c>
      <c r="H355" s="177">
        <v>1</v>
      </c>
      <c r="I355" s="178"/>
      <c r="J355" s="179">
        <f>ROUND(I355*H355,2)</f>
        <v>0</v>
      </c>
      <c r="K355" s="180"/>
      <c r="L355" s="181"/>
      <c r="M355" s="182" t="s">
        <v>1</v>
      </c>
      <c r="N355" s="183" t="s">
        <v>40</v>
      </c>
      <c r="P355" s="160">
        <f>O355*H355</f>
        <v>0</v>
      </c>
      <c r="Q355" s="160">
        <v>0.0006</v>
      </c>
      <c r="R355" s="160">
        <f>Q355*H355</f>
        <v>0.0006</v>
      </c>
      <c r="S355" s="160">
        <v>0</v>
      </c>
      <c r="T355" s="161">
        <f>S355*H355</f>
        <v>0</v>
      </c>
      <c r="AR355" s="162" t="s">
        <v>229</v>
      </c>
      <c r="AT355" s="162" t="s">
        <v>226</v>
      </c>
      <c r="AU355" s="162" t="s">
        <v>149</v>
      </c>
      <c r="AY355" s="14" t="s">
        <v>148</v>
      </c>
      <c r="BE355" s="90">
        <f>IF(N355="základní",J355,0)</f>
        <v>0</v>
      </c>
      <c r="BF355" s="90">
        <f>IF(N355="snížená",J355,0)</f>
        <v>0</v>
      </c>
      <c r="BG355" s="90">
        <f>IF(N355="zákl. přenesená",J355,0)</f>
        <v>0</v>
      </c>
      <c r="BH355" s="90">
        <f>IF(N355="sníž. přenesená",J355,0)</f>
        <v>0</v>
      </c>
      <c r="BI355" s="90">
        <f>IF(N355="nulová",J355,0)</f>
        <v>0</v>
      </c>
      <c r="BJ355" s="14" t="s">
        <v>83</v>
      </c>
      <c r="BK355" s="90">
        <f>ROUND(I355*H355,2)</f>
        <v>0</v>
      </c>
      <c r="BL355" s="14" t="s">
        <v>222</v>
      </c>
      <c r="BM355" s="162" t="s">
        <v>571</v>
      </c>
    </row>
    <row r="356" spans="2:47" s="1" customFormat="1" ht="19.5">
      <c r="B356" s="30"/>
      <c r="D356" s="163" t="s">
        <v>158</v>
      </c>
      <c r="F356" s="164" t="s">
        <v>570</v>
      </c>
      <c r="I356" s="126"/>
      <c r="L356" s="30"/>
      <c r="M356" s="165"/>
      <c r="T356" s="52"/>
      <c r="AT356" s="14" t="s">
        <v>158</v>
      </c>
      <c r="AU356" s="14" t="s">
        <v>149</v>
      </c>
    </row>
    <row r="357" spans="2:65" s="1" customFormat="1" ht="24.2" customHeight="1">
      <c r="B357" s="30"/>
      <c r="C357" s="151" t="s">
        <v>572</v>
      </c>
      <c r="D357" s="151" t="s">
        <v>152</v>
      </c>
      <c r="E357" s="152" t="s">
        <v>573</v>
      </c>
      <c r="F357" s="153" t="s">
        <v>574</v>
      </c>
      <c r="G357" s="154" t="s">
        <v>282</v>
      </c>
      <c r="H357" s="155">
        <v>4</v>
      </c>
      <c r="I357" s="156"/>
      <c r="J357" s="157">
        <f>ROUND(I357*H357,2)</f>
        <v>0</v>
      </c>
      <c r="K357" s="158"/>
      <c r="L357" s="30"/>
      <c r="M357" s="159" t="s">
        <v>1</v>
      </c>
      <c r="N357" s="124" t="s">
        <v>40</v>
      </c>
      <c r="P357" s="160">
        <f>O357*H357</f>
        <v>0</v>
      </c>
      <c r="Q357" s="160">
        <v>0</v>
      </c>
      <c r="R357" s="160">
        <f>Q357*H357</f>
        <v>0</v>
      </c>
      <c r="S357" s="160">
        <v>0</v>
      </c>
      <c r="T357" s="161">
        <f>S357*H357</f>
        <v>0</v>
      </c>
      <c r="AR357" s="162" t="s">
        <v>222</v>
      </c>
      <c r="AT357" s="162" t="s">
        <v>152</v>
      </c>
      <c r="AU357" s="162" t="s">
        <v>149</v>
      </c>
      <c r="AY357" s="14" t="s">
        <v>148</v>
      </c>
      <c r="BE357" s="90">
        <f>IF(N357="základní",J357,0)</f>
        <v>0</v>
      </c>
      <c r="BF357" s="90">
        <f>IF(N357="snížená",J357,0)</f>
        <v>0</v>
      </c>
      <c r="BG357" s="90">
        <f>IF(N357="zákl. přenesená",J357,0)</f>
        <v>0</v>
      </c>
      <c r="BH357" s="90">
        <f>IF(N357="sníž. přenesená",J357,0)</f>
        <v>0</v>
      </c>
      <c r="BI357" s="90">
        <f>IF(N357="nulová",J357,0)</f>
        <v>0</v>
      </c>
      <c r="BJ357" s="14" t="s">
        <v>83</v>
      </c>
      <c r="BK357" s="90">
        <f>ROUND(I357*H357,2)</f>
        <v>0</v>
      </c>
      <c r="BL357" s="14" t="s">
        <v>222</v>
      </c>
      <c r="BM357" s="162" t="s">
        <v>575</v>
      </c>
    </row>
    <row r="358" spans="2:47" s="1" customFormat="1" ht="19.5">
      <c r="B358" s="30"/>
      <c r="D358" s="163" t="s">
        <v>158</v>
      </c>
      <c r="F358" s="164" t="s">
        <v>576</v>
      </c>
      <c r="I358" s="126"/>
      <c r="L358" s="30"/>
      <c r="M358" s="165"/>
      <c r="T358" s="52"/>
      <c r="AT358" s="14" t="s">
        <v>158</v>
      </c>
      <c r="AU358" s="14" t="s">
        <v>149</v>
      </c>
    </row>
    <row r="359" spans="2:65" s="1" customFormat="1" ht="16.5" customHeight="1">
      <c r="B359" s="30"/>
      <c r="C359" s="173" t="s">
        <v>577</v>
      </c>
      <c r="D359" s="173" t="s">
        <v>226</v>
      </c>
      <c r="E359" s="174" t="s">
        <v>578</v>
      </c>
      <c r="F359" s="175" t="s">
        <v>990</v>
      </c>
      <c r="G359" s="176" t="s">
        <v>282</v>
      </c>
      <c r="H359" s="177">
        <v>4</v>
      </c>
      <c r="I359" s="178"/>
      <c r="J359" s="179">
        <f>ROUND(I359*H359,2)</f>
        <v>0</v>
      </c>
      <c r="K359" s="180"/>
      <c r="L359" s="181"/>
      <c r="M359" s="182" t="s">
        <v>1</v>
      </c>
      <c r="N359" s="183" t="s">
        <v>40</v>
      </c>
      <c r="P359" s="160">
        <f>O359*H359</f>
        <v>0</v>
      </c>
      <c r="Q359" s="160">
        <v>0.00054</v>
      </c>
      <c r="R359" s="160">
        <f>Q359*H359</f>
        <v>0.00216</v>
      </c>
      <c r="S359" s="160">
        <v>0</v>
      </c>
      <c r="T359" s="161">
        <f>S359*H359</f>
        <v>0</v>
      </c>
      <c r="AR359" s="162" t="s">
        <v>229</v>
      </c>
      <c r="AT359" s="162" t="s">
        <v>226</v>
      </c>
      <c r="AU359" s="162" t="s">
        <v>149</v>
      </c>
      <c r="AY359" s="14" t="s">
        <v>148</v>
      </c>
      <c r="BE359" s="90">
        <f>IF(N359="základní",J359,0)</f>
        <v>0</v>
      </c>
      <c r="BF359" s="90">
        <f>IF(N359="snížená",J359,0)</f>
        <v>0</v>
      </c>
      <c r="BG359" s="90">
        <f>IF(N359="zákl. přenesená",J359,0)</f>
        <v>0</v>
      </c>
      <c r="BH359" s="90">
        <f>IF(N359="sníž. přenesená",J359,0)</f>
        <v>0</v>
      </c>
      <c r="BI359" s="90">
        <f>IF(N359="nulová",J359,0)</f>
        <v>0</v>
      </c>
      <c r="BJ359" s="14" t="s">
        <v>83</v>
      </c>
      <c r="BK359" s="90">
        <f>ROUND(I359*H359,2)</f>
        <v>0</v>
      </c>
      <c r="BL359" s="14" t="s">
        <v>222</v>
      </c>
      <c r="BM359" s="162" t="s">
        <v>580</v>
      </c>
    </row>
    <row r="360" spans="2:47" s="1" customFormat="1" ht="12">
      <c r="B360" s="30"/>
      <c r="D360" s="163" t="s">
        <v>158</v>
      </c>
      <c r="F360" s="164" t="s">
        <v>990</v>
      </c>
      <c r="I360" s="126"/>
      <c r="L360" s="30"/>
      <c r="M360" s="165"/>
      <c r="T360" s="52"/>
      <c r="AT360" s="14" t="s">
        <v>158</v>
      </c>
      <c r="AU360" s="14" t="s">
        <v>149</v>
      </c>
    </row>
    <row r="361" spans="2:65" s="1" customFormat="1" ht="24.2" customHeight="1">
      <c r="B361" s="30"/>
      <c r="C361" s="173" t="s">
        <v>999</v>
      </c>
      <c r="D361" s="173" t="s">
        <v>226</v>
      </c>
      <c r="E361" s="174" t="s">
        <v>1000</v>
      </c>
      <c r="F361" s="175" t="s">
        <v>1001</v>
      </c>
      <c r="G361" s="176" t="s">
        <v>170</v>
      </c>
      <c r="H361" s="177">
        <v>2</v>
      </c>
      <c r="I361" s="178"/>
      <c r="J361" s="179">
        <f>ROUND(I361*H361,2)</f>
        <v>0</v>
      </c>
      <c r="K361" s="180"/>
      <c r="L361" s="181"/>
      <c r="M361" s="182" t="s">
        <v>1</v>
      </c>
      <c r="N361" s="183" t="s">
        <v>40</v>
      </c>
      <c r="P361" s="160">
        <f>O361*H361</f>
        <v>0</v>
      </c>
      <c r="Q361" s="160">
        <v>1E-05</v>
      </c>
      <c r="R361" s="160">
        <f>Q361*H361</f>
        <v>2E-05</v>
      </c>
      <c r="S361" s="160">
        <v>0</v>
      </c>
      <c r="T361" s="161">
        <f>S361*H361</f>
        <v>0</v>
      </c>
      <c r="AR361" s="162" t="s">
        <v>229</v>
      </c>
      <c r="AT361" s="162" t="s">
        <v>226</v>
      </c>
      <c r="AU361" s="162" t="s">
        <v>149</v>
      </c>
      <c r="AY361" s="14" t="s">
        <v>148</v>
      </c>
      <c r="BE361" s="90">
        <f>IF(N361="základní",J361,0)</f>
        <v>0</v>
      </c>
      <c r="BF361" s="90">
        <f>IF(N361="snížená",J361,0)</f>
        <v>0</v>
      </c>
      <c r="BG361" s="90">
        <f>IF(N361="zákl. přenesená",J361,0)</f>
        <v>0</v>
      </c>
      <c r="BH361" s="90">
        <f>IF(N361="sníž. přenesená",J361,0)</f>
        <v>0</v>
      </c>
      <c r="BI361" s="90">
        <f>IF(N361="nulová",J361,0)</f>
        <v>0</v>
      </c>
      <c r="BJ361" s="14" t="s">
        <v>83</v>
      </c>
      <c r="BK361" s="90">
        <f>ROUND(I361*H361,2)</f>
        <v>0</v>
      </c>
      <c r="BL361" s="14" t="s">
        <v>222</v>
      </c>
      <c r="BM361" s="162" t="s">
        <v>1002</v>
      </c>
    </row>
    <row r="362" spans="2:47" s="1" customFormat="1" ht="12">
      <c r="B362" s="30"/>
      <c r="D362" s="163" t="s">
        <v>158</v>
      </c>
      <c r="F362" s="164" t="s">
        <v>1001</v>
      </c>
      <c r="I362" s="126"/>
      <c r="L362" s="30"/>
      <c r="M362" s="165"/>
      <c r="T362" s="52"/>
      <c r="AT362" s="14" t="s">
        <v>158</v>
      </c>
      <c r="AU362" s="14" t="s">
        <v>149</v>
      </c>
    </row>
    <row r="363" spans="2:65" s="1" customFormat="1" ht="24.2" customHeight="1">
      <c r="B363" s="30"/>
      <c r="C363" s="173" t="s">
        <v>585</v>
      </c>
      <c r="D363" s="173" t="s">
        <v>226</v>
      </c>
      <c r="E363" s="174" t="s">
        <v>586</v>
      </c>
      <c r="F363" s="175" t="s">
        <v>1003</v>
      </c>
      <c r="G363" s="176" t="s">
        <v>170</v>
      </c>
      <c r="H363" s="177">
        <v>1</v>
      </c>
      <c r="I363" s="178"/>
      <c r="J363" s="179">
        <f>ROUND(I363*H363,2)</f>
        <v>0</v>
      </c>
      <c r="K363" s="180"/>
      <c r="L363" s="181"/>
      <c r="M363" s="182" t="s">
        <v>1</v>
      </c>
      <c r="N363" s="183" t="s">
        <v>40</v>
      </c>
      <c r="P363" s="160">
        <f>O363*H363</f>
        <v>0</v>
      </c>
      <c r="Q363" s="160">
        <v>1E-05</v>
      </c>
      <c r="R363" s="160">
        <f>Q363*H363</f>
        <v>1E-05</v>
      </c>
      <c r="S363" s="160">
        <v>0</v>
      </c>
      <c r="T363" s="161">
        <f>S363*H363</f>
        <v>0</v>
      </c>
      <c r="AR363" s="162" t="s">
        <v>229</v>
      </c>
      <c r="AT363" s="162" t="s">
        <v>226</v>
      </c>
      <c r="AU363" s="162" t="s">
        <v>149</v>
      </c>
      <c r="AY363" s="14" t="s">
        <v>148</v>
      </c>
      <c r="BE363" s="90">
        <f>IF(N363="základní",J363,0)</f>
        <v>0</v>
      </c>
      <c r="BF363" s="90">
        <f>IF(N363="snížená",J363,0)</f>
        <v>0</v>
      </c>
      <c r="BG363" s="90">
        <f>IF(N363="zákl. přenesená",J363,0)</f>
        <v>0</v>
      </c>
      <c r="BH363" s="90">
        <f>IF(N363="sníž. přenesená",J363,0)</f>
        <v>0</v>
      </c>
      <c r="BI363" s="90">
        <f>IF(N363="nulová",J363,0)</f>
        <v>0</v>
      </c>
      <c r="BJ363" s="14" t="s">
        <v>83</v>
      </c>
      <c r="BK363" s="90">
        <f>ROUND(I363*H363,2)</f>
        <v>0</v>
      </c>
      <c r="BL363" s="14" t="s">
        <v>222</v>
      </c>
      <c r="BM363" s="162" t="s">
        <v>588</v>
      </c>
    </row>
    <row r="364" spans="2:47" s="1" customFormat="1" ht="12">
      <c r="B364" s="30"/>
      <c r="D364" s="163" t="s">
        <v>158</v>
      </c>
      <c r="F364" s="164" t="s">
        <v>587</v>
      </c>
      <c r="I364" s="126"/>
      <c r="L364" s="30"/>
      <c r="M364" s="165"/>
      <c r="T364" s="52"/>
      <c r="AT364" s="14" t="s">
        <v>158</v>
      </c>
      <c r="AU364" s="14" t="s">
        <v>149</v>
      </c>
    </row>
    <row r="365" spans="2:65" s="1" customFormat="1" ht="24.2" customHeight="1">
      <c r="B365" s="30"/>
      <c r="C365" s="151" t="s">
        <v>1188</v>
      </c>
      <c r="D365" s="151" t="s">
        <v>152</v>
      </c>
      <c r="E365" s="152" t="s">
        <v>1189</v>
      </c>
      <c r="F365" s="153" t="s">
        <v>1190</v>
      </c>
      <c r="G365" s="154" t="s">
        <v>170</v>
      </c>
      <c r="H365" s="155">
        <v>25</v>
      </c>
      <c r="I365" s="156"/>
      <c r="J365" s="157">
        <f>ROUND(I365*H365,2)</f>
        <v>0</v>
      </c>
      <c r="K365" s="158"/>
      <c r="L365" s="30"/>
      <c r="M365" s="159" t="s">
        <v>1</v>
      </c>
      <c r="N365" s="124" t="s">
        <v>40</v>
      </c>
      <c r="P365" s="160">
        <f>O365*H365</f>
        <v>0</v>
      </c>
      <c r="Q365" s="160">
        <v>0</v>
      </c>
      <c r="R365" s="160">
        <f>Q365*H365</f>
        <v>0</v>
      </c>
      <c r="S365" s="160">
        <v>0</v>
      </c>
      <c r="T365" s="161">
        <f>S365*H365</f>
        <v>0</v>
      </c>
      <c r="AR365" s="162" t="s">
        <v>222</v>
      </c>
      <c r="AT365" s="162" t="s">
        <v>152</v>
      </c>
      <c r="AU365" s="162" t="s">
        <v>149</v>
      </c>
      <c r="AY365" s="14" t="s">
        <v>148</v>
      </c>
      <c r="BE365" s="90">
        <f>IF(N365="základní",J365,0)</f>
        <v>0</v>
      </c>
      <c r="BF365" s="90">
        <f>IF(N365="snížená",J365,0)</f>
        <v>0</v>
      </c>
      <c r="BG365" s="90">
        <f>IF(N365="zákl. přenesená",J365,0)</f>
        <v>0</v>
      </c>
      <c r="BH365" s="90">
        <f>IF(N365="sníž. přenesená",J365,0)</f>
        <v>0</v>
      </c>
      <c r="BI365" s="90">
        <f>IF(N365="nulová",J365,0)</f>
        <v>0</v>
      </c>
      <c r="BJ365" s="14" t="s">
        <v>83</v>
      </c>
      <c r="BK365" s="90">
        <f>ROUND(I365*H365,2)</f>
        <v>0</v>
      </c>
      <c r="BL365" s="14" t="s">
        <v>222</v>
      </c>
      <c r="BM365" s="162" t="s">
        <v>1191</v>
      </c>
    </row>
    <row r="366" spans="2:47" s="1" customFormat="1" ht="19.5">
      <c r="B366" s="30"/>
      <c r="D366" s="163" t="s">
        <v>158</v>
      </c>
      <c r="F366" s="164" t="s">
        <v>1192</v>
      </c>
      <c r="I366" s="126"/>
      <c r="L366" s="30"/>
      <c r="M366" s="165"/>
      <c r="T366" s="52"/>
      <c r="AT366" s="14" t="s">
        <v>158</v>
      </c>
      <c r="AU366" s="14" t="s">
        <v>149</v>
      </c>
    </row>
    <row r="367" spans="2:65" s="1" customFormat="1" ht="16.5" customHeight="1">
      <c r="B367" s="30"/>
      <c r="C367" s="173" t="s">
        <v>1193</v>
      </c>
      <c r="D367" s="173" t="s">
        <v>226</v>
      </c>
      <c r="E367" s="174" t="s">
        <v>926</v>
      </c>
      <c r="F367" s="175" t="s">
        <v>927</v>
      </c>
      <c r="G367" s="176" t="s">
        <v>170</v>
      </c>
      <c r="H367" s="177">
        <v>25</v>
      </c>
      <c r="I367" s="178"/>
      <c r="J367" s="179">
        <f>ROUND(I367*H367,2)</f>
        <v>0</v>
      </c>
      <c r="K367" s="180"/>
      <c r="L367" s="181"/>
      <c r="M367" s="182" t="s">
        <v>1</v>
      </c>
      <c r="N367" s="183" t="s">
        <v>40</v>
      </c>
      <c r="P367" s="160">
        <f>O367*H367</f>
        <v>0</v>
      </c>
      <c r="Q367" s="160">
        <v>9E-05</v>
      </c>
      <c r="R367" s="160">
        <f>Q367*H367</f>
        <v>0.0022500000000000003</v>
      </c>
      <c r="S367" s="160">
        <v>0</v>
      </c>
      <c r="T367" s="161">
        <f>S367*H367</f>
        <v>0</v>
      </c>
      <c r="AR367" s="162" t="s">
        <v>229</v>
      </c>
      <c r="AT367" s="162" t="s">
        <v>226</v>
      </c>
      <c r="AU367" s="162" t="s">
        <v>149</v>
      </c>
      <c r="AY367" s="14" t="s">
        <v>148</v>
      </c>
      <c r="BE367" s="90">
        <f>IF(N367="základní",J367,0)</f>
        <v>0</v>
      </c>
      <c r="BF367" s="90">
        <f>IF(N367="snížená",J367,0)</f>
        <v>0</v>
      </c>
      <c r="BG367" s="90">
        <f>IF(N367="zákl. přenesená",J367,0)</f>
        <v>0</v>
      </c>
      <c r="BH367" s="90">
        <f>IF(N367="sníž. přenesená",J367,0)</f>
        <v>0</v>
      </c>
      <c r="BI367" s="90">
        <f>IF(N367="nulová",J367,0)</f>
        <v>0</v>
      </c>
      <c r="BJ367" s="14" t="s">
        <v>83</v>
      </c>
      <c r="BK367" s="90">
        <f>ROUND(I367*H367,2)</f>
        <v>0</v>
      </c>
      <c r="BL367" s="14" t="s">
        <v>222</v>
      </c>
      <c r="BM367" s="162" t="s">
        <v>1194</v>
      </c>
    </row>
    <row r="368" spans="2:47" s="1" customFormat="1" ht="12">
      <c r="B368" s="30"/>
      <c r="D368" s="163" t="s">
        <v>158</v>
      </c>
      <c r="F368" s="164" t="s">
        <v>927</v>
      </c>
      <c r="I368" s="126"/>
      <c r="L368" s="30"/>
      <c r="M368" s="165"/>
      <c r="T368" s="52"/>
      <c r="AT368" s="14" t="s">
        <v>158</v>
      </c>
      <c r="AU368" s="14" t="s">
        <v>149</v>
      </c>
    </row>
    <row r="369" spans="2:63" s="11" customFormat="1" ht="20.85" customHeight="1">
      <c r="B369" s="139"/>
      <c r="D369" s="140" t="s">
        <v>74</v>
      </c>
      <c r="E369" s="149" t="s">
        <v>589</v>
      </c>
      <c r="F369" s="149" t="s">
        <v>590</v>
      </c>
      <c r="I369" s="142"/>
      <c r="J369" s="150">
        <f>BK369</f>
        <v>0</v>
      </c>
      <c r="L369" s="139"/>
      <c r="M369" s="144"/>
      <c r="P369" s="145">
        <f>SUM(P370:P389)</f>
        <v>0</v>
      </c>
      <c r="R369" s="145">
        <f>SUM(R370:R389)</f>
        <v>0.0451</v>
      </c>
      <c r="T369" s="146">
        <f>SUM(T370:T389)</f>
        <v>0.015</v>
      </c>
      <c r="AR369" s="140" t="s">
        <v>85</v>
      </c>
      <c r="AT369" s="147" t="s">
        <v>74</v>
      </c>
      <c r="AU369" s="147" t="s">
        <v>85</v>
      </c>
      <c r="AY369" s="140" t="s">
        <v>148</v>
      </c>
      <c r="BK369" s="148">
        <f>SUM(BK370:BK389)</f>
        <v>0</v>
      </c>
    </row>
    <row r="370" spans="2:65" s="1" customFormat="1" ht="33" customHeight="1">
      <c r="B370" s="30"/>
      <c r="C370" s="151" t="s">
        <v>591</v>
      </c>
      <c r="D370" s="151" t="s">
        <v>152</v>
      </c>
      <c r="E370" s="152" t="s">
        <v>245</v>
      </c>
      <c r="F370" s="153" t="s">
        <v>246</v>
      </c>
      <c r="G370" s="154" t="s">
        <v>170</v>
      </c>
      <c r="H370" s="155">
        <v>1</v>
      </c>
      <c r="I370" s="156"/>
      <c r="J370" s="157">
        <f>ROUND(I370*H370,2)</f>
        <v>0</v>
      </c>
      <c r="K370" s="158"/>
      <c r="L370" s="30"/>
      <c r="M370" s="159" t="s">
        <v>1</v>
      </c>
      <c r="N370" s="124" t="s">
        <v>40</v>
      </c>
      <c r="P370" s="160">
        <f>O370*H370</f>
        <v>0</v>
      </c>
      <c r="Q370" s="160">
        <v>0</v>
      </c>
      <c r="R370" s="160">
        <f>Q370*H370</f>
        <v>0</v>
      </c>
      <c r="S370" s="160">
        <v>0</v>
      </c>
      <c r="T370" s="161">
        <f>S370*H370</f>
        <v>0</v>
      </c>
      <c r="AR370" s="162" t="s">
        <v>222</v>
      </c>
      <c r="AT370" s="162" t="s">
        <v>152</v>
      </c>
      <c r="AU370" s="162" t="s">
        <v>149</v>
      </c>
      <c r="AY370" s="14" t="s">
        <v>148</v>
      </c>
      <c r="BE370" s="90">
        <f>IF(N370="základní",J370,0)</f>
        <v>0</v>
      </c>
      <c r="BF370" s="90">
        <f>IF(N370="snížená",J370,0)</f>
        <v>0</v>
      </c>
      <c r="BG370" s="90">
        <f>IF(N370="zákl. přenesená",J370,0)</f>
        <v>0</v>
      </c>
      <c r="BH370" s="90">
        <f>IF(N370="sníž. přenesená",J370,0)</f>
        <v>0</v>
      </c>
      <c r="BI370" s="90">
        <f>IF(N370="nulová",J370,0)</f>
        <v>0</v>
      </c>
      <c r="BJ370" s="14" t="s">
        <v>83</v>
      </c>
      <c r="BK370" s="90">
        <f>ROUND(I370*H370,2)</f>
        <v>0</v>
      </c>
      <c r="BL370" s="14" t="s">
        <v>222</v>
      </c>
      <c r="BM370" s="162" t="s">
        <v>592</v>
      </c>
    </row>
    <row r="371" spans="2:47" s="1" customFormat="1" ht="19.5">
      <c r="B371" s="30"/>
      <c r="D371" s="163" t="s">
        <v>158</v>
      </c>
      <c r="F371" s="164" t="s">
        <v>246</v>
      </c>
      <c r="I371" s="126"/>
      <c r="L371" s="30"/>
      <c r="M371" s="165"/>
      <c r="T371" s="52"/>
      <c r="AT371" s="14" t="s">
        <v>158</v>
      </c>
      <c r="AU371" s="14" t="s">
        <v>149</v>
      </c>
    </row>
    <row r="372" spans="2:65" s="1" customFormat="1" ht="24.2" customHeight="1">
      <c r="B372" s="30"/>
      <c r="C372" s="173" t="s">
        <v>593</v>
      </c>
      <c r="D372" s="173" t="s">
        <v>226</v>
      </c>
      <c r="E372" s="174" t="s">
        <v>594</v>
      </c>
      <c r="F372" s="175" t="s">
        <v>595</v>
      </c>
      <c r="G372" s="176" t="s">
        <v>170</v>
      </c>
      <c r="H372" s="177">
        <v>1</v>
      </c>
      <c r="I372" s="178"/>
      <c r="J372" s="179">
        <f>ROUND(I372*H372,2)</f>
        <v>0</v>
      </c>
      <c r="K372" s="180"/>
      <c r="L372" s="181"/>
      <c r="M372" s="182" t="s">
        <v>1</v>
      </c>
      <c r="N372" s="183" t="s">
        <v>40</v>
      </c>
      <c r="P372" s="160">
        <f>O372*H372</f>
        <v>0</v>
      </c>
      <c r="Q372" s="160">
        <v>0</v>
      </c>
      <c r="R372" s="160">
        <f>Q372*H372</f>
        <v>0</v>
      </c>
      <c r="S372" s="160">
        <v>0</v>
      </c>
      <c r="T372" s="161">
        <f>S372*H372</f>
        <v>0</v>
      </c>
      <c r="AR372" s="162" t="s">
        <v>229</v>
      </c>
      <c r="AT372" s="162" t="s">
        <v>226</v>
      </c>
      <c r="AU372" s="162" t="s">
        <v>149</v>
      </c>
      <c r="AY372" s="14" t="s">
        <v>148</v>
      </c>
      <c r="BE372" s="90">
        <f>IF(N372="základní",J372,0)</f>
        <v>0</v>
      </c>
      <c r="BF372" s="90">
        <f>IF(N372="snížená",J372,0)</f>
        <v>0</v>
      </c>
      <c r="BG372" s="90">
        <f>IF(N372="zákl. přenesená",J372,0)</f>
        <v>0</v>
      </c>
      <c r="BH372" s="90">
        <f>IF(N372="sníž. přenesená",J372,0)</f>
        <v>0</v>
      </c>
      <c r="BI372" s="90">
        <f>IF(N372="nulová",J372,0)</f>
        <v>0</v>
      </c>
      <c r="BJ372" s="14" t="s">
        <v>83</v>
      </c>
      <c r="BK372" s="90">
        <f>ROUND(I372*H372,2)</f>
        <v>0</v>
      </c>
      <c r="BL372" s="14" t="s">
        <v>222</v>
      </c>
      <c r="BM372" s="162" t="s">
        <v>596</v>
      </c>
    </row>
    <row r="373" spans="2:47" s="1" customFormat="1" ht="19.5">
      <c r="B373" s="30"/>
      <c r="D373" s="163" t="s">
        <v>158</v>
      </c>
      <c r="F373" s="164" t="s">
        <v>595</v>
      </c>
      <c r="I373" s="126"/>
      <c r="L373" s="30"/>
      <c r="M373" s="165"/>
      <c r="T373" s="52"/>
      <c r="AT373" s="14" t="s">
        <v>158</v>
      </c>
      <c r="AU373" s="14" t="s">
        <v>149</v>
      </c>
    </row>
    <row r="374" spans="2:65" s="1" customFormat="1" ht="33" customHeight="1">
      <c r="B374" s="30"/>
      <c r="C374" s="151" t="s">
        <v>597</v>
      </c>
      <c r="D374" s="151" t="s">
        <v>152</v>
      </c>
      <c r="E374" s="152" t="s">
        <v>598</v>
      </c>
      <c r="F374" s="153" t="s">
        <v>599</v>
      </c>
      <c r="G374" s="154" t="s">
        <v>170</v>
      </c>
      <c r="H374" s="155">
        <v>12</v>
      </c>
      <c r="I374" s="156"/>
      <c r="J374" s="157">
        <f>ROUND(I374*H374,2)</f>
        <v>0</v>
      </c>
      <c r="K374" s="158"/>
      <c r="L374" s="30"/>
      <c r="M374" s="159" t="s">
        <v>1</v>
      </c>
      <c r="N374" s="124" t="s">
        <v>40</v>
      </c>
      <c r="P374" s="160">
        <f>O374*H374</f>
        <v>0</v>
      </c>
      <c r="Q374" s="160">
        <v>0</v>
      </c>
      <c r="R374" s="160">
        <f>Q374*H374</f>
        <v>0</v>
      </c>
      <c r="S374" s="160">
        <v>0</v>
      </c>
      <c r="T374" s="161">
        <f>S374*H374</f>
        <v>0</v>
      </c>
      <c r="AR374" s="162" t="s">
        <v>222</v>
      </c>
      <c r="AT374" s="162" t="s">
        <v>152</v>
      </c>
      <c r="AU374" s="162" t="s">
        <v>149</v>
      </c>
      <c r="AY374" s="14" t="s">
        <v>148</v>
      </c>
      <c r="BE374" s="90">
        <f>IF(N374="základní",J374,0)</f>
        <v>0</v>
      </c>
      <c r="BF374" s="90">
        <f>IF(N374="snížená",J374,0)</f>
        <v>0</v>
      </c>
      <c r="BG374" s="90">
        <f>IF(N374="zákl. přenesená",J374,0)</f>
        <v>0</v>
      </c>
      <c r="BH374" s="90">
        <f>IF(N374="sníž. přenesená",J374,0)</f>
        <v>0</v>
      </c>
      <c r="BI374" s="90">
        <f>IF(N374="nulová",J374,0)</f>
        <v>0</v>
      </c>
      <c r="BJ374" s="14" t="s">
        <v>83</v>
      </c>
      <c r="BK374" s="90">
        <f>ROUND(I374*H374,2)</f>
        <v>0</v>
      </c>
      <c r="BL374" s="14" t="s">
        <v>222</v>
      </c>
      <c r="BM374" s="162" t="s">
        <v>600</v>
      </c>
    </row>
    <row r="375" spans="2:47" s="1" customFormat="1" ht="48.75">
      <c r="B375" s="30"/>
      <c r="D375" s="163" t="s">
        <v>158</v>
      </c>
      <c r="F375" s="164" t="s">
        <v>601</v>
      </c>
      <c r="I375" s="126"/>
      <c r="L375" s="30"/>
      <c r="M375" s="165"/>
      <c r="T375" s="52"/>
      <c r="AT375" s="14" t="s">
        <v>158</v>
      </c>
      <c r="AU375" s="14" t="s">
        <v>149</v>
      </c>
    </row>
    <row r="376" spans="2:65" s="1" customFormat="1" ht="66.75" customHeight="1">
      <c r="B376" s="30"/>
      <c r="C376" s="173" t="s">
        <v>1195</v>
      </c>
      <c r="D376" s="173" t="s">
        <v>226</v>
      </c>
      <c r="E376" s="174" t="s">
        <v>1196</v>
      </c>
      <c r="F376" s="175" t="s">
        <v>1197</v>
      </c>
      <c r="G376" s="176" t="s">
        <v>170</v>
      </c>
      <c r="H376" s="177">
        <v>12</v>
      </c>
      <c r="I376" s="178"/>
      <c r="J376" s="179">
        <f>ROUND(I376*H376,2)</f>
        <v>0</v>
      </c>
      <c r="K376" s="180"/>
      <c r="L376" s="181"/>
      <c r="M376" s="182" t="s">
        <v>1</v>
      </c>
      <c r="N376" s="183" t="s">
        <v>40</v>
      </c>
      <c r="P376" s="160">
        <f>O376*H376</f>
        <v>0</v>
      </c>
      <c r="Q376" s="160">
        <v>0.00255</v>
      </c>
      <c r="R376" s="160">
        <f>Q376*H376</f>
        <v>0.030600000000000002</v>
      </c>
      <c r="S376" s="160">
        <v>0</v>
      </c>
      <c r="T376" s="161">
        <f>S376*H376</f>
        <v>0</v>
      </c>
      <c r="AR376" s="162" t="s">
        <v>229</v>
      </c>
      <c r="AT376" s="162" t="s">
        <v>226</v>
      </c>
      <c r="AU376" s="162" t="s">
        <v>149</v>
      </c>
      <c r="AY376" s="14" t="s">
        <v>148</v>
      </c>
      <c r="BE376" s="90">
        <f>IF(N376="základní",J376,0)</f>
        <v>0</v>
      </c>
      <c r="BF376" s="90">
        <f>IF(N376="snížená",J376,0)</f>
        <v>0</v>
      </c>
      <c r="BG376" s="90">
        <f>IF(N376="zákl. přenesená",J376,0)</f>
        <v>0</v>
      </c>
      <c r="BH376" s="90">
        <f>IF(N376="sníž. přenesená",J376,0)</f>
        <v>0</v>
      </c>
      <c r="BI376" s="90">
        <f>IF(N376="nulová",J376,0)</f>
        <v>0</v>
      </c>
      <c r="BJ376" s="14" t="s">
        <v>83</v>
      </c>
      <c r="BK376" s="90">
        <f>ROUND(I376*H376,2)</f>
        <v>0</v>
      </c>
      <c r="BL376" s="14" t="s">
        <v>222</v>
      </c>
      <c r="BM376" s="162" t="s">
        <v>1198</v>
      </c>
    </row>
    <row r="377" spans="2:47" s="1" customFormat="1" ht="107.25">
      <c r="B377" s="30"/>
      <c r="D377" s="163" t="s">
        <v>158</v>
      </c>
      <c r="F377" s="164" t="s">
        <v>1199</v>
      </c>
      <c r="I377" s="126"/>
      <c r="L377" s="30"/>
      <c r="M377" s="165"/>
      <c r="T377" s="52"/>
      <c r="AT377" s="14" t="s">
        <v>158</v>
      </c>
      <c r="AU377" s="14" t="s">
        <v>149</v>
      </c>
    </row>
    <row r="378" spans="2:65" s="1" customFormat="1" ht="24.2" customHeight="1">
      <c r="B378" s="30"/>
      <c r="C378" s="151" t="s">
        <v>612</v>
      </c>
      <c r="D378" s="151" t="s">
        <v>152</v>
      </c>
      <c r="E378" s="152" t="s">
        <v>613</v>
      </c>
      <c r="F378" s="153" t="s">
        <v>614</v>
      </c>
      <c r="G378" s="154" t="s">
        <v>170</v>
      </c>
      <c r="H378" s="155">
        <v>2</v>
      </c>
      <c r="I378" s="156"/>
      <c r="J378" s="157">
        <f>ROUND(I378*H378,2)</f>
        <v>0</v>
      </c>
      <c r="K378" s="158"/>
      <c r="L378" s="30"/>
      <c r="M378" s="159" t="s">
        <v>1</v>
      </c>
      <c r="N378" s="124" t="s">
        <v>40</v>
      </c>
      <c r="P378" s="160">
        <f>O378*H378</f>
        <v>0</v>
      </c>
      <c r="Q378" s="160">
        <v>0</v>
      </c>
      <c r="R378" s="160">
        <f>Q378*H378</f>
        <v>0</v>
      </c>
      <c r="S378" s="160">
        <v>0</v>
      </c>
      <c r="T378" s="161">
        <f>S378*H378</f>
        <v>0</v>
      </c>
      <c r="AR378" s="162" t="s">
        <v>222</v>
      </c>
      <c r="AT378" s="162" t="s">
        <v>152</v>
      </c>
      <c r="AU378" s="162" t="s">
        <v>149</v>
      </c>
      <c r="AY378" s="14" t="s">
        <v>148</v>
      </c>
      <c r="BE378" s="90">
        <f>IF(N378="základní",J378,0)</f>
        <v>0</v>
      </c>
      <c r="BF378" s="90">
        <f>IF(N378="snížená",J378,0)</f>
        <v>0</v>
      </c>
      <c r="BG378" s="90">
        <f>IF(N378="zákl. přenesená",J378,0)</f>
        <v>0</v>
      </c>
      <c r="BH378" s="90">
        <f>IF(N378="sníž. přenesená",J378,0)</f>
        <v>0</v>
      </c>
      <c r="BI378" s="90">
        <f>IF(N378="nulová",J378,0)</f>
        <v>0</v>
      </c>
      <c r="BJ378" s="14" t="s">
        <v>83</v>
      </c>
      <c r="BK378" s="90">
        <f>ROUND(I378*H378,2)</f>
        <v>0</v>
      </c>
      <c r="BL378" s="14" t="s">
        <v>222</v>
      </c>
      <c r="BM378" s="162" t="s">
        <v>615</v>
      </c>
    </row>
    <row r="379" spans="2:47" s="1" customFormat="1" ht="29.25">
      <c r="B379" s="30"/>
      <c r="D379" s="163" t="s">
        <v>158</v>
      </c>
      <c r="F379" s="164" t="s">
        <v>616</v>
      </c>
      <c r="I379" s="126"/>
      <c r="L379" s="30"/>
      <c r="M379" s="165"/>
      <c r="T379" s="52"/>
      <c r="AT379" s="14" t="s">
        <v>158</v>
      </c>
      <c r="AU379" s="14" t="s">
        <v>149</v>
      </c>
    </row>
    <row r="380" spans="2:65" s="1" customFormat="1" ht="21.75" customHeight="1">
      <c r="B380" s="30"/>
      <c r="C380" s="173" t="s">
        <v>617</v>
      </c>
      <c r="D380" s="173" t="s">
        <v>226</v>
      </c>
      <c r="E380" s="174" t="s">
        <v>618</v>
      </c>
      <c r="F380" s="175" t="s">
        <v>619</v>
      </c>
      <c r="G380" s="176" t="s">
        <v>170</v>
      </c>
      <c r="H380" s="177">
        <v>2</v>
      </c>
      <c r="I380" s="178"/>
      <c r="J380" s="179">
        <f>ROUND(I380*H380,2)</f>
        <v>0</v>
      </c>
      <c r="K380" s="180"/>
      <c r="L380" s="181"/>
      <c r="M380" s="182" t="s">
        <v>1</v>
      </c>
      <c r="N380" s="183" t="s">
        <v>40</v>
      </c>
      <c r="P380" s="160">
        <f>O380*H380</f>
        <v>0</v>
      </c>
      <c r="Q380" s="160">
        <v>4E-05</v>
      </c>
      <c r="R380" s="160">
        <f>Q380*H380</f>
        <v>8E-05</v>
      </c>
      <c r="S380" s="160">
        <v>0</v>
      </c>
      <c r="T380" s="161">
        <f>S380*H380</f>
        <v>0</v>
      </c>
      <c r="AR380" s="162" t="s">
        <v>229</v>
      </c>
      <c r="AT380" s="162" t="s">
        <v>226</v>
      </c>
      <c r="AU380" s="162" t="s">
        <v>149</v>
      </c>
      <c r="AY380" s="14" t="s">
        <v>148</v>
      </c>
      <c r="BE380" s="90">
        <f>IF(N380="základní",J380,0)</f>
        <v>0</v>
      </c>
      <c r="BF380" s="90">
        <f>IF(N380="snížená",J380,0)</f>
        <v>0</v>
      </c>
      <c r="BG380" s="90">
        <f>IF(N380="zákl. přenesená",J380,0)</f>
        <v>0</v>
      </c>
      <c r="BH380" s="90">
        <f>IF(N380="sníž. přenesená",J380,0)</f>
        <v>0</v>
      </c>
      <c r="BI380" s="90">
        <f>IF(N380="nulová",J380,0)</f>
        <v>0</v>
      </c>
      <c r="BJ380" s="14" t="s">
        <v>83</v>
      </c>
      <c r="BK380" s="90">
        <f>ROUND(I380*H380,2)</f>
        <v>0</v>
      </c>
      <c r="BL380" s="14" t="s">
        <v>222</v>
      </c>
      <c r="BM380" s="162" t="s">
        <v>620</v>
      </c>
    </row>
    <row r="381" spans="2:47" s="1" customFormat="1" ht="12">
      <c r="B381" s="30"/>
      <c r="D381" s="163" t="s">
        <v>158</v>
      </c>
      <c r="F381" s="164" t="s">
        <v>619</v>
      </c>
      <c r="I381" s="126"/>
      <c r="L381" s="30"/>
      <c r="M381" s="165"/>
      <c r="T381" s="52"/>
      <c r="AT381" s="14" t="s">
        <v>158</v>
      </c>
      <c r="AU381" s="14" t="s">
        <v>149</v>
      </c>
    </row>
    <row r="382" spans="2:65" s="1" customFormat="1" ht="24.2" customHeight="1">
      <c r="B382" s="30"/>
      <c r="C382" s="173" t="s">
        <v>641</v>
      </c>
      <c r="D382" s="173" t="s">
        <v>226</v>
      </c>
      <c r="E382" s="174" t="s">
        <v>642</v>
      </c>
      <c r="F382" s="175" t="s">
        <v>643</v>
      </c>
      <c r="G382" s="176" t="s">
        <v>170</v>
      </c>
      <c r="H382" s="177">
        <v>1</v>
      </c>
      <c r="I382" s="178"/>
      <c r="J382" s="179">
        <f>ROUND(I382*H382,2)</f>
        <v>0</v>
      </c>
      <c r="K382" s="180"/>
      <c r="L382" s="181"/>
      <c r="M382" s="182" t="s">
        <v>1</v>
      </c>
      <c r="N382" s="183" t="s">
        <v>40</v>
      </c>
      <c r="P382" s="160">
        <f>O382*H382</f>
        <v>0</v>
      </c>
      <c r="Q382" s="160">
        <v>2E-05</v>
      </c>
      <c r="R382" s="160">
        <f>Q382*H382</f>
        <v>2E-05</v>
      </c>
      <c r="S382" s="160">
        <v>0</v>
      </c>
      <c r="T382" s="161">
        <f>S382*H382</f>
        <v>0</v>
      </c>
      <c r="AR382" s="162" t="s">
        <v>229</v>
      </c>
      <c r="AT382" s="162" t="s">
        <v>226</v>
      </c>
      <c r="AU382" s="162" t="s">
        <v>149</v>
      </c>
      <c r="AY382" s="14" t="s">
        <v>148</v>
      </c>
      <c r="BE382" s="90">
        <f>IF(N382="základní",J382,0)</f>
        <v>0</v>
      </c>
      <c r="BF382" s="90">
        <f>IF(N382="snížená",J382,0)</f>
        <v>0</v>
      </c>
      <c r="BG382" s="90">
        <f>IF(N382="zákl. přenesená",J382,0)</f>
        <v>0</v>
      </c>
      <c r="BH382" s="90">
        <f>IF(N382="sníž. přenesená",J382,0)</f>
        <v>0</v>
      </c>
      <c r="BI382" s="90">
        <f>IF(N382="nulová",J382,0)</f>
        <v>0</v>
      </c>
      <c r="BJ382" s="14" t="s">
        <v>83</v>
      </c>
      <c r="BK382" s="90">
        <f>ROUND(I382*H382,2)</f>
        <v>0</v>
      </c>
      <c r="BL382" s="14" t="s">
        <v>222</v>
      </c>
      <c r="BM382" s="162" t="s">
        <v>644</v>
      </c>
    </row>
    <row r="383" spans="2:47" s="1" customFormat="1" ht="12">
      <c r="B383" s="30"/>
      <c r="D383" s="163" t="s">
        <v>158</v>
      </c>
      <c r="F383" s="164" t="s">
        <v>643</v>
      </c>
      <c r="I383" s="126"/>
      <c r="L383" s="30"/>
      <c r="M383" s="165"/>
      <c r="T383" s="52"/>
      <c r="AT383" s="14" t="s">
        <v>158</v>
      </c>
      <c r="AU383" s="14" t="s">
        <v>149</v>
      </c>
    </row>
    <row r="384" spans="2:65" s="1" customFormat="1" ht="24.2" customHeight="1">
      <c r="B384" s="30"/>
      <c r="C384" s="151" t="s">
        <v>645</v>
      </c>
      <c r="D384" s="151" t="s">
        <v>152</v>
      </c>
      <c r="E384" s="152" t="s">
        <v>646</v>
      </c>
      <c r="F384" s="153" t="s">
        <v>647</v>
      </c>
      <c r="G384" s="154" t="s">
        <v>282</v>
      </c>
      <c r="H384" s="155">
        <v>120</v>
      </c>
      <c r="I384" s="156"/>
      <c r="J384" s="157">
        <f>ROUND(I384*H384,2)</f>
        <v>0</v>
      </c>
      <c r="K384" s="158"/>
      <c r="L384" s="30"/>
      <c r="M384" s="159" t="s">
        <v>1</v>
      </c>
      <c r="N384" s="124" t="s">
        <v>40</v>
      </c>
      <c r="P384" s="160">
        <f>O384*H384</f>
        <v>0</v>
      </c>
      <c r="Q384" s="160">
        <v>0</v>
      </c>
      <c r="R384" s="160">
        <f>Q384*H384</f>
        <v>0</v>
      </c>
      <c r="S384" s="160">
        <v>0</v>
      </c>
      <c r="T384" s="161">
        <f>S384*H384</f>
        <v>0</v>
      </c>
      <c r="AR384" s="162" t="s">
        <v>222</v>
      </c>
      <c r="AT384" s="162" t="s">
        <v>152</v>
      </c>
      <c r="AU384" s="162" t="s">
        <v>149</v>
      </c>
      <c r="AY384" s="14" t="s">
        <v>148</v>
      </c>
      <c r="BE384" s="90">
        <f>IF(N384="základní",J384,0)</f>
        <v>0</v>
      </c>
      <c r="BF384" s="90">
        <f>IF(N384="snížená",J384,0)</f>
        <v>0</v>
      </c>
      <c r="BG384" s="90">
        <f>IF(N384="zákl. přenesená",J384,0)</f>
        <v>0</v>
      </c>
      <c r="BH384" s="90">
        <f>IF(N384="sníž. přenesená",J384,0)</f>
        <v>0</v>
      </c>
      <c r="BI384" s="90">
        <f>IF(N384="nulová",J384,0)</f>
        <v>0</v>
      </c>
      <c r="BJ384" s="14" t="s">
        <v>83</v>
      </c>
      <c r="BK384" s="90">
        <f>ROUND(I384*H384,2)</f>
        <v>0</v>
      </c>
      <c r="BL384" s="14" t="s">
        <v>222</v>
      </c>
      <c r="BM384" s="162" t="s">
        <v>648</v>
      </c>
    </row>
    <row r="385" spans="2:47" s="1" customFormat="1" ht="29.25">
      <c r="B385" s="30"/>
      <c r="D385" s="163" t="s">
        <v>158</v>
      </c>
      <c r="F385" s="164" t="s">
        <v>649</v>
      </c>
      <c r="I385" s="126"/>
      <c r="L385" s="30"/>
      <c r="M385" s="165"/>
      <c r="T385" s="52"/>
      <c r="AT385" s="14" t="s">
        <v>158</v>
      </c>
      <c r="AU385" s="14" t="s">
        <v>149</v>
      </c>
    </row>
    <row r="386" spans="2:65" s="1" customFormat="1" ht="24.2" customHeight="1">
      <c r="B386" s="30"/>
      <c r="C386" s="173" t="s">
        <v>650</v>
      </c>
      <c r="D386" s="173" t="s">
        <v>226</v>
      </c>
      <c r="E386" s="174" t="s">
        <v>651</v>
      </c>
      <c r="F386" s="175" t="s">
        <v>652</v>
      </c>
      <c r="G386" s="176" t="s">
        <v>282</v>
      </c>
      <c r="H386" s="177">
        <v>120</v>
      </c>
      <c r="I386" s="178"/>
      <c r="J386" s="179">
        <f>ROUND(I386*H386,2)</f>
        <v>0</v>
      </c>
      <c r="K386" s="180"/>
      <c r="L386" s="181"/>
      <c r="M386" s="182" t="s">
        <v>1</v>
      </c>
      <c r="N386" s="183" t="s">
        <v>40</v>
      </c>
      <c r="P386" s="160">
        <f>O386*H386</f>
        <v>0</v>
      </c>
      <c r="Q386" s="160">
        <v>0.00012</v>
      </c>
      <c r="R386" s="160">
        <f>Q386*H386</f>
        <v>0.0144</v>
      </c>
      <c r="S386" s="160">
        <v>0</v>
      </c>
      <c r="T386" s="161">
        <f>S386*H386</f>
        <v>0</v>
      </c>
      <c r="AR386" s="162" t="s">
        <v>229</v>
      </c>
      <c r="AT386" s="162" t="s">
        <v>226</v>
      </c>
      <c r="AU386" s="162" t="s">
        <v>149</v>
      </c>
      <c r="AY386" s="14" t="s">
        <v>148</v>
      </c>
      <c r="BE386" s="90">
        <f>IF(N386="základní",J386,0)</f>
        <v>0</v>
      </c>
      <c r="BF386" s="90">
        <f>IF(N386="snížená",J386,0)</f>
        <v>0</v>
      </c>
      <c r="BG386" s="90">
        <f>IF(N386="zákl. přenesená",J386,0)</f>
        <v>0</v>
      </c>
      <c r="BH386" s="90">
        <f>IF(N386="sníž. přenesená",J386,0)</f>
        <v>0</v>
      </c>
      <c r="BI386" s="90">
        <f>IF(N386="nulová",J386,0)</f>
        <v>0</v>
      </c>
      <c r="BJ386" s="14" t="s">
        <v>83</v>
      </c>
      <c r="BK386" s="90">
        <f>ROUND(I386*H386,2)</f>
        <v>0</v>
      </c>
      <c r="BL386" s="14" t="s">
        <v>222</v>
      </c>
      <c r="BM386" s="162" t="s">
        <v>653</v>
      </c>
    </row>
    <row r="387" spans="2:47" s="1" customFormat="1" ht="19.5">
      <c r="B387" s="30"/>
      <c r="D387" s="163" t="s">
        <v>158</v>
      </c>
      <c r="F387" s="164" t="s">
        <v>652</v>
      </c>
      <c r="I387" s="126"/>
      <c r="L387" s="30"/>
      <c r="M387" s="165"/>
      <c r="T387" s="52"/>
      <c r="AT387" s="14" t="s">
        <v>158</v>
      </c>
      <c r="AU387" s="14" t="s">
        <v>149</v>
      </c>
    </row>
    <row r="388" spans="2:65" s="1" customFormat="1" ht="24.2" customHeight="1">
      <c r="B388" s="30"/>
      <c r="C388" s="151" t="s">
        <v>688</v>
      </c>
      <c r="D388" s="151" t="s">
        <v>152</v>
      </c>
      <c r="E388" s="152" t="s">
        <v>689</v>
      </c>
      <c r="F388" s="153" t="s">
        <v>690</v>
      </c>
      <c r="G388" s="154" t="s">
        <v>170</v>
      </c>
      <c r="H388" s="155">
        <v>5</v>
      </c>
      <c r="I388" s="156"/>
      <c r="J388" s="157">
        <f>ROUND(I388*H388,2)</f>
        <v>0</v>
      </c>
      <c r="K388" s="158"/>
      <c r="L388" s="30"/>
      <c r="M388" s="159" t="s">
        <v>1</v>
      </c>
      <c r="N388" s="124" t="s">
        <v>40</v>
      </c>
      <c r="P388" s="160">
        <f>O388*H388</f>
        <v>0</v>
      </c>
      <c r="Q388" s="160">
        <v>0</v>
      </c>
      <c r="R388" s="160">
        <f>Q388*H388</f>
        <v>0</v>
      </c>
      <c r="S388" s="160">
        <v>0.003</v>
      </c>
      <c r="T388" s="161">
        <f>S388*H388</f>
        <v>0.015</v>
      </c>
      <c r="AR388" s="162" t="s">
        <v>222</v>
      </c>
      <c r="AT388" s="162" t="s">
        <v>152</v>
      </c>
      <c r="AU388" s="162" t="s">
        <v>149</v>
      </c>
      <c r="AY388" s="14" t="s">
        <v>148</v>
      </c>
      <c r="BE388" s="90">
        <f>IF(N388="základní",J388,0)</f>
        <v>0</v>
      </c>
      <c r="BF388" s="90">
        <f>IF(N388="snížená",J388,0)</f>
        <v>0</v>
      </c>
      <c r="BG388" s="90">
        <f>IF(N388="zákl. přenesená",J388,0)</f>
        <v>0</v>
      </c>
      <c r="BH388" s="90">
        <f>IF(N388="sníž. přenesená",J388,0)</f>
        <v>0</v>
      </c>
      <c r="BI388" s="90">
        <f>IF(N388="nulová",J388,0)</f>
        <v>0</v>
      </c>
      <c r="BJ388" s="14" t="s">
        <v>83</v>
      </c>
      <c r="BK388" s="90">
        <f>ROUND(I388*H388,2)</f>
        <v>0</v>
      </c>
      <c r="BL388" s="14" t="s">
        <v>222</v>
      </c>
      <c r="BM388" s="162" t="s">
        <v>691</v>
      </c>
    </row>
    <row r="389" spans="2:47" s="1" customFormat="1" ht="68.25">
      <c r="B389" s="30"/>
      <c r="D389" s="163" t="s">
        <v>158</v>
      </c>
      <c r="F389" s="164" t="s">
        <v>1358</v>
      </c>
      <c r="I389" s="126"/>
      <c r="L389" s="30"/>
      <c r="M389" s="165"/>
      <c r="T389" s="52"/>
      <c r="AT389" s="14" t="s">
        <v>158</v>
      </c>
      <c r="AU389" s="14" t="s">
        <v>149</v>
      </c>
    </row>
    <row r="390" spans="2:63" s="11" customFormat="1" ht="20.85" customHeight="1">
      <c r="B390" s="139"/>
      <c r="D390" s="140" t="s">
        <v>74</v>
      </c>
      <c r="E390" s="149" t="s">
        <v>1200</v>
      </c>
      <c r="F390" s="149" t="s">
        <v>1201</v>
      </c>
      <c r="I390" s="142"/>
      <c r="J390" s="150">
        <f>BK390</f>
        <v>0</v>
      </c>
      <c r="L390" s="139"/>
      <c r="M390" s="144"/>
      <c r="P390" s="145">
        <f>SUM(P391:P410)</f>
        <v>0</v>
      </c>
      <c r="R390" s="145">
        <f>SUM(R391:R410)</f>
        <v>0.0068200000000000005</v>
      </c>
      <c r="T390" s="146">
        <f>SUM(T391:T410)</f>
        <v>0</v>
      </c>
      <c r="AR390" s="140" t="s">
        <v>85</v>
      </c>
      <c r="AT390" s="147" t="s">
        <v>74</v>
      </c>
      <c r="AU390" s="147" t="s">
        <v>85</v>
      </c>
      <c r="AY390" s="140" t="s">
        <v>148</v>
      </c>
      <c r="BK390" s="148">
        <f>SUM(BK391:BK410)</f>
        <v>0</v>
      </c>
    </row>
    <row r="391" spans="2:65" s="1" customFormat="1" ht="33" customHeight="1">
      <c r="B391" s="30"/>
      <c r="C391" s="151" t="s">
        <v>1202</v>
      </c>
      <c r="D391" s="151" t="s">
        <v>152</v>
      </c>
      <c r="E391" s="152" t="s">
        <v>245</v>
      </c>
      <c r="F391" s="153" t="s">
        <v>246</v>
      </c>
      <c r="G391" s="154" t="s">
        <v>170</v>
      </c>
      <c r="H391" s="155">
        <v>1</v>
      </c>
      <c r="I391" s="156"/>
      <c r="J391" s="157">
        <f>ROUND(I391*H391,2)</f>
        <v>0</v>
      </c>
      <c r="K391" s="158"/>
      <c r="L391" s="30"/>
      <c r="M391" s="159" t="s">
        <v>1</v>
      </c>
      <c r="N391" s="124" t="s">
        <v>40</v>
      </c>
      <c r="P391" s="160">
        <f>O391*H391</f>
        <v>0</v>
      </c>
      <c r="Q391" s="160">
        <v>0</v>
      </c>
      <c r="R391" s="160">
        <f>Q391*H391</f>
        <v>0</v>
      </c>
      <c r="S391" s="160">
        <v>0</v>
      </c>
      <c r="T391" s="161">
        <f>S391*H391</f>
        <v>0</v>
      </c>
      <c r="AR391" s="162" t="s">
        <v>222</v>
      </c>
      <c r="AT391" s="162" t="s">
        <v>152</v>
      </c>
      <c r="AU391" s="162" t="s">
        <v>149</v>
      </c>
      <c r="AY391" s="14" t="s">
        <v>148</v>
      </c>
      <c r="BE391" s="90">
        <f>IF(N391="základní",J391,0)</f>
        <v>0</v>
      </c>
      <c r="BF391" s="90">
        <f>IF(N391="snížená",J391,0)</f>
        <v>0</v>
      </c>
      <c r="BG391" s="90">
        <f>IF(N391="zákl. přenesená",J391,0)</f>
        <v>0</v>
      </c>
      <c r="BH391" s="90">
        <f>IF(N391="sníž. přenesená",J391,0)</f>
        <v>0</v>
      </c>
      <c r="BI391" s="90">
        <f>IF(N391="nulová",J391,0)</f>
        <v>0</v>
      </c>
      <c r="BJ391" s="14" t="s">
        <v>83</v>
      </c>
      <c r="BK391" s="90">
        <f>ROUND(I391*H391,2)</f>
        <v>0</v>
      </c>
      <c r="BL391" s="14" t="s">
        <v>222</v>
      </c>
      <c r="BM391" s="162" t="s">
        <v>1203</v>
      </c>
    </row>
    <row r="392" spans="2:47" s="1" customFormat="1" ht="19.5">
      <c r="B392" s="30"/>
      <c r="D392" s="163" t="s">
        <v>158</v>
      </c>
      <c r="F392" s="164" t="s">
        <v>246</v>
      </c>
      <c r="I392" s="126"/>
      <c r="L392" s="30"/>
      <c r="M392" s="165"/>
      <c r="T392" s="52"/>
      <c r="AT392" s="14" t="s">
        <v>158</v>
      </c>
      <c r="AU392" s="14" t="s">
        <v>149</v>
      </c>
    </row>
    <row r="393" spans="2:65" s="1" customFormat="1" ht="24.2" customHeight="1">
      <c r="B393" s="30"/>
      <c r="C393" s="173" t="s">
        <v>1204</v>
      </c>
      <c r="D393" s="173" t="s">
        <v>226</v>
      </c>
      <c r="E393" s="174" t="s">
        <v>594</v>
      </c>
      <c r="F393" s="175" t="s">
        <v>595</v>
      </c>
      <c r="G393" s="176" t="s">
        <v>170</v>
      </c>
      <c r="H393" s="177">
        <v>1</v>
      </c>
      <c r="I393" s="178"/>
      <c r="J393" s="179">
        <f>ROUND(I393*H393,2)</f>
        <v>0</v>
      </c>
      <c r="K393" s="180"/>
      <c r="L393" s="181"/>
      <c r="M393" s="182" t="s">
        <v>1</v>
      </c>
      <c r="N393" s="183" t="s">
        <v>40</v>
      </c>
      <c r="P393" s="160">
        <f>O393*H393</f>
        <v>0</v>
      </c>
      <c r="Q393" s="160">
        <v>0</v>
      </c>
      <c r="R393" s="160">
        <f>Q393*H393</f>
        <v>0</v>
      </c>
      <c r="S393" s="160">
        <v>0</v>
      </c>
      <c r="T393" s="161">
        <f>S393*H393</f>
        <v>0</v>
      </c>
      <c r="AR393" s="162" t="s">
        <v>229</v>
      </c>
      <c r="AT393" s="162" t="s">
        <v>226</v>
      </c>
      <c r="AU393" s="162" t="s">
        <v>149</v>
      </c>
      <c r="AY393" s="14" t="s">
        <v>148</v>
      </c>
      <c r="BE393" s="90">
        <f>IF(N393="základní",J393,0)</f>
        <v>0</v>
      </c>
      <c r="BF393" s="90">
        <f>IF(N393="snížená",J393,0)</f>
        <v>0</v>
      </c>
      <c r="BG393" s="90">
        <f>IF(N393="zákl. přenesená",J393,0)</f>
        <v>0</v>
      </c>
      <c r="BH393" s="90">
        <f>IF(N393="sníž. přenesená",J393,0)</f>
        <v>0</v>
      </c>
      <c r="BI393" s="90">
        <f>IF(N393="nulová",J393,0)</f>
        <v>0</v>
      </c>
      <c r="BJ393" s="14" t="s">
        <v>83</v>
      </c>
      <c r="BK393" s="90">
        <f>ROUND(I393*H393,2)</f>
        <v>0</v>
      </c>
      <c r="BL393" s="14" t="s">
        <v>222</v>
      </c>
      <c r="BM393" s="162" t="s">
        <v>1205</v>
      </c>
    </row>
    <row r="394" spans="2:47" s="1" customFormat="1" ht="19.5">
      <c r="B394" s="30"/>
      <c r="D394" s="163" t="s">
        <v>158</v>
      </c>
      <c r="F394" s="164" t="s">
        <v>595</v>
      </c>
      <c r="I394" s="126"/>
      <c r="L394" s="30"/>
      <c r="M394" s="165"/>
      <c r="T394" s="52"/>
      <c r="AT394" s="14" t="s">
        <v>158</v>
      </c>
      <c r="AU394" s="14" t="s">
        <v>149</v>
      </c>
    </row>
    <row r="395" spans="2:65" s="1" customFormat="1" ht="24.2" customHeight="1">
      <c r="B395" s="30"/>
      <c r="C395" s="151" t="s">
        <v>1206</v>
      </c>
      <c r="D395" s="151" t="s">
        <v>152</v>
      </c>
      <c r="E395" s="152" t="s">
        <v>655</v>
      </c>
      <c r="F395" s="153" t="s">
        <v>656</v>
      </c>
      <c r="G395" s="154" t="s">
        <v>282</v>
      </c>
      <c r="H395" s="155">
        <v>40</v>
      </c>
      <c r="I395" s="156"/>
      <c r="J395" s="157">
        <f>ROUND(I395*H395,2)</f>
        <v>0</v>
      </c>
      <c r="K395" s="158"/>
      <c r="L395" s="30"/>
      <c r="M395" s="159" t="s">
        <v>1</v>
      </c>
      <c r="N395" s="124" t="s">
        <v>40</v>
      </c>
      <c r="P395" s="160">
        <f>O395*H395</f>
        <v>0</v>
      </c>
      <c r="Q395" s="160">
        <v>0</v>
      </c>
      <c r="R395" s="160">
        <f>Q395*H395</f>
        <v>0</v>
      </c>
      <c r="S395" s="160">
        <v>0</v>
      </c>
      <c r="T395" s="161">
        <f>S395*H395</f>
        <v>0</v>
      </c>
      <c r="AR395" s="162" t="s">
        <v>222</v>
      </c>
      <c r="AT395" s="162" t="s">
        <v>152</v>
      </c>
      <c r="AU395" s="162" t="s">
        <v>149</v>
      </c>
      <c r="AY395" s="14" t="s">
        <v>148</v>
      </c>
      <c r="BE395" s="90">
        <f>IF(N395="základní",J395,0)</f>
        <v>0</v>
      </c>
      <c r="BF395" s="90">
        <f>IF(N395="snížená",J395,0)</f>
        <v>0</v>
      </c>
      <c r="BG395" s="90">
        <f>IF(N395="zákl. přenesená",J395,0)</f>
        <v>0</v>
      </c>
      <c r="BH395" s="90">
        <f>IF(N395="sníž. přenesená",J395,0)</f>
        <v>0</v>
      </c>
      <c r="BI395" s="90">
        <f>IF(N395="nulová",J395,0)</f>
        <v>0</v>
      </c>
      <c r="BJ395" s="14" t="s">
        <v>83</v>
      </c>
      <c r="BK395" s="90">
        <f>ROUND(I395*H395,2)</f>
        <v>0</v>
      </c>
      <c r="BL395" s="14" t="s">
        <v>222</v>
      </c>
      <c r="BM395" s="162" t="s">
        <v>1207</v>
      </c>
    </row>
    <row r="396" spans="2:47" s="1" customFormat="1" ht="29.25">
      <c r="B396" s="30"/>
      <c r="D396" s="163" t="s">
        <v>158</v>
      </c>
      <c r="F396" s="164" t="s">
        <v>658</v>
      </c>
      <c r="I396" s="126"/>
      <c r="L396" s="30"/>
      <c r="M396" s="165"/>
      <c r="T396" s="52"/>
      <c r="AT396" s="14" t="s">
        <v>158</v>
      </c>
      <c r="AU396" s="14" t="s">
        <v>149</v>
      </c>
    </row>
    <row r="397" spans="2:65" s="1" customFormat="1" ht="33" customHeight="1">
      <c r="B397" s="30"/>
      <c r="C397" s="173" t="s">
        <v>1208</v>
      </c>
      <c r="D397" s="173" t="s">
        <v>226</v>
      </c>
      <c r="E397" s="174" t="s">
        <v>660</v>
      </c>
      <c r="F397" s="175" t="s">
        <v>661</v>
      </c>
      <c r="G397" s="176" t="s">
        <v>282</v>
      </c>
      <c r="H397" s="177">
        <v>40</v>
      </c>
      <c r="I397" s="178"/>
      <c r="J397" s="179">
        <f>ROUND(I397*H397,2)</f>
        <v>0</v>
      </c>
      <c r="K397" s="180"/>
      <c r="L397" s="181"/>
      <c r="M397" s="182" t="s">
        <v>1</v>
      </c>
      <c r="N397" s="183" t="s">
        <v>40</v>
      </c>
      <c r="P397" s="160">
        <f>O397*H397</f>
        <v>0</v>
      </c>
      <c r="Q397" s="160">
        <v>0.00016</v>
      </c>
      <c r="R397" s="160">
        <f>Q397*H397</f>
        <v>0.0064</v>
      </c>
      <c r="S397" s="160">
        <v>0</v>
      </c>
      <c r="T397" s="161">
        <f>S397*H397</f>
        <v>0</v>
      </c>
      <c r="AR397" s="162" t="s">
        <v>229</v>
      </c>
      <c r="AT397" s="162" t="s">
        <v>226</v>
      </c>
      <c r="AU397" s="162" t="s">
        <v>149</v>
      </c>
      <c r="AY397" s="14" t="s">
        <v>148</v>
      </c>
      <c r="BE397" s="90">
        <f>IF(N397="základní",J397,0)</f>
        <v>0</v>
      </c>
      <c r="BF397" s="90">
        <f>IF(N397="snížená",J397,0)</f>
        <v>0</v>
      </c>
      <c r="BG397" s="90">
        <f>IF(N397="zákl. přenesená",J397,0)</f>
        <v>0</v>
      </c>
      <c r="BH397" s="90">
        <f>IF(N397="sníž. přenesená",J397,0)</f>
        <v>0</v>
      </c>
      <c r="BI397" s="90">
        <f>IF(N397="nulová",J397,0)</f>
        <v>0</v>
      </c>
      <c r="BJ397" s="14" t="s">
        <v>83</v>
      </c>
      <c r="BK397" s="90">
        <f>ROUND(I397*H397,2)</f>
        <v>0</v>
      </c>
      <c r="BL397" s="14" t="s">
        <v>222</v>
      </c>
      <c r="BM397" s="162" t="s">
        <v>1209</v>
      </c>
    </row>
    <row r="398" spans="2:47" s="1" customFormat="1" ht="19.5">
      <c r="B398" s="30"/>
      <c r="D398" s="163" t="s">
        <v>158</v>
      </c>
      <c r="F398" s="164" t="s">
        <v>661</v>
      </c>
      <c r="I398" s="126"/>
      <c r="L398" s="30"/>
      <c r="M398" s="165"/>
      <c r="T398" s="52"/>
      <c r="AT398" s="14" t="s">
        <v>158</v>
      </c>
      <c r="AU398" s="14" t="s">
        <v>149</v>
      </c>
    </row>
    <row r="399" spans="2:65" s="1" customFormat="1" ht="33" customHeight="1">
      <c r="B399" s="30"/>
      <c r="C399" s="151" t="s">
        <v>1210</v>
      </c>
      <c r="D399" s="151" t="s">
        <v>152</v>
      </c>
      <c r="E399" s="152" t="s">
        <v>1211</v>
      </c>
      <c r="F399" s="153" t="s">
        <v>1212</v>
      </c>
      <c r="G399" s="154" t="s">
        <v>170</v>
      </c>
      <c r="H399" s="155">
        <v>2</v>
      </c>
      <c r="I399" s="156"/>
      <c r="J399" s="157">
        <f>ROUND(I399*H399,2)</f>
        <v>0</v>
      </c>
      <c r="K399" s="158"/>
      <c r="L399" s="30"/>
      <c r="M399" s="159" t="s">
        <v>1</v>
      </c>
      <c r="N399" s="124" t="s">
        <v>40</v>
      </c>
      <c r="P399" s="160">
        <f>O399*H399</f>
        <v>0</v>
      </c>
      <c r="Q399" s="160">
        <v>0</v>
      </c>
      <c r="R399" s="160">
        <f>Q399*H399</f>
        <v>0</v>
      </c>
      <c r="S399" s="160">
        <v>0</v>
      </c>
      <c r="T399" s="161">
        <f>S399*H399</f>
        <v>0</v>
      </c>
      <c r="AR399" s="162" t="s">
        <v>222</v>
      </c>
      <c r="AT399" s="162" t="s">
        <v>152</v>
      </c>
      <c r="AU399" s="162" t="s">
        <v>149</v>
      </c>
      <c r="AY399" s="14" t="s">
        <v>148</v>
      </c>
      <c r="BE399" s="90">
        <f>IF(N399="základní",J399,0)</f>
        <v>0</v>
      </c>
      <c r="BF399" s="90">
        <f>IF(N399="snížená",J399,0)</f>
        <v>0</v>
      </c>
      <c r="BG399" s="90">
        <f>IF(N399="zákl. přenesená",J399,0)</f>
        <v>0</v>
      </c>
      <c r="BH399" s="90">
        <f>IF(N399="sníž. přenesená",J399,0)</f>
        <v>0</v>
      </c>
      <c r="BI399" s="90">
        <f>IF(N399="nulová",J399,0)</f>
        <v>0</v>
      </c>
      <c r="BJ399" s="14" t="s">
        <v>83</v>
      </c>
      <c r="BK399" s="90">
        <f>ROUND(I399*H399,2)</f>
        <v>0</v>
      </c>
      <c r="BL399" s="14" t="s">
        <v>222</v>
      </c>
      <c r="BM399" s="162" t="s">
        <v>1213</v>
      </c>
    </row>
    <row r="400" spans="2:47" s="1" customFormat="1" ht="29.25">
      <c r="B400" s="30"/>
      <c r="D400" s="163" t="s">
        <v>158</v>
      </c>
      <c r="F400" s="164" t="s">
        <v>1214</v>
      </c>
      <c r="I400" s="126"/>
      <c r="L400" s="30"/>
      <c r="M400" s="165"/>
      <c r="T400" s="52"/>
      <c r="AT400" s="14" t="s">
        <v>158</v>
      </c>
      <c r="AU400" s="14" t="s">
        <v>149</v>
      </c>
    </row>
    <row r="401" spans="2:65" s="1" customFormat="1" ht="33" customHeight="1">
      <c r="B401" s="30"/>
      <c r="C401" s="173" t="s">
        <v>1215</v>
      </c>
      <c r="D401" s="173" t="s">
        <v>226</v>
      </c>
      <c r="E401" s="174" t="s">
        <v>1216</v>
      </c>
      <c r="F401" s="175" t="s">
        <v>1217</v>
      </c>
      <c r="G401" s="176" t="s">
        <v>170</v>
      </c>
      <c r="H401" s="177">
        <v>2</v>
      </c>
      <c r="I401" s="178"/>
      <c r="J401" s="179">
        <f>ROUND(I401*H401,2)</f>
        <v>0</v>
      </c>
      <c r="K401" s="180"/>
      <c r="L401" s="181"/>
      <c r="M401" s="182" t="s">
        <v>1</v>
      </c>
      <c r="N401" s="183" t="s">
        <v>40</v>
      </c>
      <c r="P401" s="160">
        <f>O401*H401</f>
        <v>0</v>
      </c>
      <c r="Q401" s="160">
        <v>3E-05</v>
      </c>
      <c r="R401" s="160">
        <f>Q401*H401</f>
        <v>6E-05</v>
      </c>
      <c r="S401" s="160">
        <v>0</v>
      </c>
      <c r="T401" s="161">
        <f>S401*H401</f>
        <v>0</v>
      </c>
      <c r="AR401" s="162" t="s">
        <v>229</v>
      </c>
      <c r="AT401" s="162" t="s">
        <v>226</v>
      </c>
      <c r="AU401" s="162" t="s">
        <v>149</v>
      </c>
      <c r="AY401" s="14" t="s">
        <v>148</v>
      </c>
      <c r="BE401" s="90">
        <f>IF(N401="základní",J401,0)</f>
        <v>0</v>
      </c>
      <c r="BF401" s="90">
        <f>IF(N401="snížená",J401,0)</f>
        <v>0</v>
      </c>
      <c r="BG401" s="90">
        <f>IF(N401="zákl. přenesená",J401,0)</f>
        <v>0</v>
      </c>
      <c r="BH401" s="90">
        <f>IF(N401="sníž. přenesená",J401,0)</f>
        <v>0</v>
      </c>
      <c r="BI401" s="90">
        <f>IF(N401="nulová",J401,0)</f>
        <v>0</v>
      </c>
      <c r="BJ401" s="14" t="s">
        <v>83</v>
      </c>
      <c r="BK401" s="90">
        <f>ROUND(I401*H401,2)</f>
        <v>0</v>
      </c>
      <c r="BL401" s="14" t="s">
        <v>222</v>
      </c>
      <c r="BM401" s="162" t="s">
        <v>1218</v>
      </c>
    </row>
    <row r="402" spans="2:47" s="1" customFormat="1" ht="29.25">
      <c r="B402" s="30"/>
      <c r="D402" s="163" t="s">
        <v>158</v>
      </c>
      <c r="F402" s="164" t="s">
        <v>1219</v>
      </c>
      <c r="I402" s="126"/>
      <c r="L402" s="30"/>
      <c r="M402" s="165"/>
      <c r="T402" s="52"/>
      <c r="AT402" s="14" t="s">
        <v>158</v>
      </c>
      <c r="AU402" s="14" t="s">
        <v>149</v>
      </c>
    </row>
    <row r="403" spans="2:65" s="1" customFormat="1" ht="24.2" customHeight="1">
      <c r="B403" s="30"/>
      <c r="C403" s="151" t="s">
        <v>1220</v>
      </c>
      <c r="D403" s="151" t="s">
        <v>152</v>
      </c>
      <c r="E403" s="152" t="s">
        <v>453</v>
      </c>
      <c r="F403" s="153" t="s">
        <v>454</v>
      </c>
      <c r="G403" s="154" t="s">
        <v>170</v>
      </c>
      <c r="H403" s="155">
        <v>2</v>
      </c>
      <c r="I403" s="156"/>
      <c r="J403" s="157">
        <f>ROUND(I403*H403,2)</f>
        <v>0</v>
      </c>
      <c r="K403" s="158"/>
      <c r="L403" s="30"/>
      <c r="M403" s="159" t="s">
        <v>1</v>
      </c>
      <c r="N403" s="124" t="s">
        <v>40</v>
      </c>
      <c r="P403" s="160">
        <f>O403*H403</f>
        <v>0</v>
      </c>
      <c r="Q403" s="160">
        <v>0</v>
      </c>
      <c r="R403" s="160">
        <f>Q403*H403</f>
        <v>0</v>
      </c>
      <c r="S403" s="160">
        <v>0</v>
      </c>
      <c r="T403" s="161">
        <f>S403*H403</f>
        <v>0</v>
      </c>
      <c r="AR403" s="162" t="s">
        <v>222</v>
      </c>
      <c r="AT403" s="162" t="s">
        <v>152</v>
      </c>
      <c r="AU403" s="162" t="s">
        <v>149</v>
      </c>
      <c r="AY403" s="14" t="s">
        <v>148</v>
      </c>
      <c r="BE403" s="90">
        <f>IF(N403="základní",J403,0)</f>
        <v>0</v>
      </c>
      <c r="BF403" s="90">
        <f>IF(N403="snížená",J403,0)</f>
        <v>0</v>
      </c>
      <c r="BG403" s="90">
        <f>IF(N403="zákl. přenesená",J403,0)</f>
        <v>0</v>
      </c>
      <c r="BH403" s="90">
        <f>IF(N403="sníž. přenesená",J403,0)</f>
        <v>0</v>
      </c>
      <c r="BI403" s="90">
        <f>IF(N403="nulová",J403,0)</f>
        <v>0</v>
      </c>
      <c r="BJ403" s="14" t="s">
        <v>83</v>
      </c>
      <c r="BK403" s="90">
        <f>ROUND(I403*H403,2)</f>
        <v>0</v>
      </c>
      <c r="BL403" s="14" t="s">
        <v>222</v>
      </c>
      <c r="BM403" s="162" t="s">
        <v>1221</v>
      </c>
    </row>
    <row r="404" spans="2:47" s="1" customFormat="1" ht="39">
      <c r="B404" s="30"/>
      <c r="D404" s="163" t="s">
        <v>158</v>
      </c>
      <c r="F404" s="164" t="s">
        <v>456</v>
      </c>
      <c r="I404" s="126"/>
      <c r="L404" s="30"/>
      <c r="M404" s="165"/>
      <c r="T404" s="52"/>
      <c r="AT404" s="14" t="s">
        <v>158</v>
      </c>
      <c r="AU404" s="14" t="s">
        <v>149</v>
      </c>
    </row>
    <row r="405" spans="2:65" s="1" customFormat="1" ht="24.2" customHeight="1">
      <c r="B405" s="30"/>
      <c r="C405" s="173" t="s">
        <v>1222</v>
      </c>
      <c r="D405" s="173" t="s">
        <v>226</v>
      </c>
      <c r="E405" s="174" t="s">
        <v>1223</v>
      </c>
      <c r="F405" s="175" t="s">
        <v>1224</v>
      </c>
      <c r="G405" s="176" t="s">
        <v>170</v>
      </c>
      <c r="H405" s="177">
        <v>2</v>
      </c>
      <c r="I405" s="178"/>
      <c r="J405" s="179">
        <f>ROUND(I405*H405,2)</f>
        <v>0</v>
      </c>
      <c r="K405" s="180"/>
      <c r="L405" s="181"/>
      <c r="M405" s="182" t="s">
        <v>1</v>
      </c>
      <c r="N405" s="183" t="s">
        <v>40</v>
      </c>
      <c r="P405" s="160">
        <f>O405*H405</f>
        <v>0</v>
      </c>
      <c r="Q405" s="160">
        <v>0.00015</v>
      </c>
      <c r="R405" s="160">
        <f>Q405*H405</f>
        <v>0.0003</v>
      </c>
      <c r="S405" s="160">
        <v>0</v>
      </c>
      <c r="T405" s="161">
        <f>S405*H405</f>
        <v>0</v>
      </c>
      <c r="AR405" s="162" t="s">
        <v>229</v>
      </c>
      <c r="AT405" s="162" t="s">
        <v>226</v>
      </c>
      <c r="AU405" s="162" t="s">
        <v>149</v>
      </c>
      <c r="AY405" s="14" t="s">
        <v>148</v>
      </c>
      <c r="BE405" s="90">
        <f>IF(N405="základní",J405,0)</f>
        <v>0</v>
      </c>
      <c r="BF405" s="90">
        <f>IF(N405="snížená",J405,0)</f>
        <v>0</v>
      </c>
      <c r="BG405" s="90">
        <f>IF(N405="zákl. přenesená",J405,0)</f>
        <v>0</v>
      </c>
      <c r="BH405" s="90">
        <f>IF(N405="sníž. přenesená",J405,0)</f>
        <v>0</v>
      </c>
      <c r="BI405" s="90">
        <f>IF(N405="nulová",J405,0)</f>
        <v>0</v>
      </c>
      <c r="BJ405" s="14" t="s">
        <v>83</v>
      </c>
      <c r="BK405" s="90">
        <f>ROUND(I405*H405,2)</f>
        <v>0</v>
      </c>
      <c r="BL405" s="14" t="s">
        <v>222</v>
      </c>
      <c r="BM405" s="162" t="s">
        <v>1225</v>
      </c>
    </row>
    <row r="406" spans="2:47" s="1" customFormat="1" ht="19.5">
      <c r="B406" s="30"/>
      <c r="D406" s="163" t="s">
        <v>158</v>
      </c>
      <c r="F406" s="164" t="s">
        <v>1224</v>
      </c>
      <c r="I406" s="126"/>
      <c r="L406" s="30"/>
      <c r="M406" s="165"/>
      <c r="T406" s="52"/>
      <c r="AT406" s="14" t="s">
        <v>158</v>
      </c>
      <c r="AU406" s="14" t="s">
        <v>149</v>
      </c>
    </row>
    <row r="407" spans="2:65" s="1" customFormat="1" ht="24.2" customHeight="1">
      <c r="B407" s="30"/>
      <c r="C407" s="151" t="s">
        <v>1226</v>
      </c>
      <c r="D407" s="151" t="s">
        <v>152</v>
      </c>
      <c r="E407" s="152" t="s">
        <v>1227</v>
      </c>
      <c r="F407" s="153" t="s">
        <v>1228</v>
      </c>
      <c r="G407" s="154" t="s">
        <v>170</v>
      </c>
      <c r="H407" s="155">
        <v>2</v>
      </c>
      <c r="I407" s="156"/>
      <c r="J407" s="157">
        <f>ROUND(I407*H407,2)</f>
        <v>0</v>
      </c>
      <c r="K407" s="158"/>
      <c r="L407" s="30"/>
      <c r="M407" s="159" t="s">
        <v>1</v>
      </c>
      <c r="N407" s="124" t="s">
        <v>40</v>
      </c>
      <c r="P407" s="160">
        <f>O407*H407</f>
        <v>0</v>
      </c>
      <c r="Q407" s="160">
        <v>0</v>
      </c>
      <c r="R407" s="160">
        <f>Q407*H407</f>
        <v>0</v>
      </c>
      <c r="S407" s="160">
        <v>0</v>
      </c>
      <c r="T407" s="161">
        <f>S407*H407</f>
        <v>0</v>
      </c>
      <c r="AR407" s="162" t="s">
        <v>222</v>
      </c>
      <c r="AT407" s="162" t="s">
        <v>152</v>
      </c>
      <c r="AU407" s="162" t="s">
        <v>149</v>
      </c>
      <c r="AY407" s="14" t="s">
        <v>148</v>
      </c>
      <c r="BE407" s="90">
        <f>IF(N407="základní",J407,0)</f>
        <v>0</v>
      </c>
      <c r="BF407" s="90">
        <f>IF(N407="snížená",J407,0)</f>
        <v>0</v>
      </c>
      <c r="BG407" s="90">
        <f>IF(N407="zákl. přenesená",J407,0)</f>
        <v>0</v>
      </c>
      <c r="BH407" s="90">
        <f>IF(N407="sníž. přenesená",J407,0)</f>
        <v>0</v>
      </c>
      <c r="BI407" s="90">
        <f>IF(N407="nulová",J407,0)</f>
        <v>0</v>
      </c>
      <c r="BJ407" s="14" t="s">
        <v>83</v>
      </c>
      <c r="BK407" s="90">
        <f>ROUND(I407*H407,2)</f>
        <v>0</v>
      </c>
      <c r="BL407" s="14" t="s">
        <v>222</v>
      </c>
      <c r="BM407" s="162" t="s">
        <v>1229</v>
      </c>
    </row>
    <row r="408" spans="2:47" s="1" customFormat="1" ht="19.5">
      <c r="B408" s="30"/>
      <c r="D408" s="163" t="s">
        <v>158</v>
      </c>
      <c r="F408" s="164" t="s">
        <v>1228</v>
      </c>
      <c r="I408" s="126"/>
      <c r="L408" s="30"/>
      <c r="M408" s="165"/>
      <c r="T408" s="52"/>
      <c r="AT408" s="14" t="s">
        <v>158</v>
      </c>
      <c r="AU408" s="14" t="s">
        <v>149</v>
      </c>
    </row>
    <row r="409" spans="2:65" s="1" customFormat="1" ht="24.2" customHeight="1">
      <c r="B409" s="30"/>
      <c r="C409" s="173" t="s">
        <v>1230</v>
      </c>
      <c r="D409" s="173" t="s">
        <v>226</v>
      </c>
      <c r="E409" s="174" t="s">
        <v>1231</v>
      </c>
      <c r="F409" s="175" t="s">
        <v>1232</v>
      </c>
      <c r="G409" s="176" t="s">
        <v>170</v>
      </c>
      <c r="H409" s="177">
        <v>2</v>
      </c>
      <c r="I409" s="178"/>
      <c r="J409" s="179">
        <f>ROUND(I409*H409,2)</f>
        <v>0</v>
      </c>
      <c r="K409" s="180"/>
      <c r="L409" s="181"/>
      <c r="M409" s="182" t="s">
        <v>1</v>
      </c>
      <c r="N409" s="183" t="s">
        <v>40</v>
      </c>
      <c r="P409" s="160">
        <f>O409*H409</f>
        <v>0</v>
      </c>
      <c r="Q409" s="160">
        <v>3E-05</v>
      </c>
      <c r="R409" s="160">
        <f>Q409*H409</f>
        <v>6E-05</v>
      </c>
      <c r="S409" s="160">
        <v>0</v>
      </c>
      <c r="T409" s="161">
        <f>S409*H409</f>
        <v>0</v>
      </c>
      <c r="AR409" s="162" t="s">
        <v>229</v>
      </c>
      <c r="AT409" s="162" t="s">
        <v>226</v>
      </c>
      <c r="AU409" s="162" t="s">
        <v>149</v>
      </c>
      <c r="AY409" s="14" t="s">
        <v>148</v>
      </c>
      <c r="BE409" s="90">
        <f>IF(N409="základní",J409,0)</f>
        <v>0</v>
      </c>
      <c r="BF409" s="90">
        <f>IF(N409="snížená",J409,0)</f>
        <v>0</v>
      </c>
      <c r="BG409" s="90">
        <f>IF(N409="zákl. přenesená",J409,0)</f>
        <v>0</v>
      </c>
      <c r="BH409" s="90">
        <f>IF(N409="sníž. přenesená",J409,0)</f>
        <v>0</v>
      </c>
      <c r="BI409" s="90">
        <f>IF(N409="nulová",J409,0)</f>
        <v>0</v>
      </c>
      <c r="BJ409" s="14" t="s">
        <v>83</v>
      </c>
      <c r="BK409" s="90">
        <f>ROUND(I409*H409,2)</f>
        <v>0</v>
      </c>
      <c r="BL409" s="14" t="s">
        <v>222</v>
      </c>
      <c r="BM409" s="162" t="s">
        <v>1233</v>
      </c>
    </row>
    <row r="410" spans="2:47" s="1" customFormat="1" ht="19.5">
      <c r="B410" s="30"/>
      <c r="D410" s="163" t="s">
        <v>158</v>
      </c>
      <c r="F410" s="164" t="s">
        <v>1232</v>
      </c>
      <c r="I410" s="126"/>
      <c r="L410" s="30"/>
      <c r="M410" s="165"/>
      <c r="T410" s="52"/>
      <c r="AT410" s="14" t="s">
        <v>158</v>
      </c>
      <c r="AU410" s="14" t="s">
        <v>149</v>
      </c>
    </row>
    <row r="411" spans="2:63" s="11" customFormat="1" ht="22.9" customHeight="1">
      <c r="B411" s="139"/>
      <c r="D411" s="140" t="s">
        <v>74</v>
      </c>
      <c r="E411" s="149" t="s">
        <v>692</v>
      </c>
      <c r="F411" s="149" t="s">
        <v>693</v>
      </c>
      <c r="I411" s="142"/>
      <c r="J411" s="150">
        <f>BK411</f>
        <v>0</v>
      </c>
      <c r="L411" s="139"/>
      <c r="M411" s="144"/>
      <c r="P411" s="145">
        <f>P412+P495</f>
        <v>0</v>
      </c>
      <c r="R411" s="145">
        <f>R412+R495</f>
        <v>0.013019999999999999</v>
      </c>
      <c r="T411" s="146">
        <f>T412+T495</f>
        <v>0.007599999999999999</v>
      </c>
      <c r="AR411" s="140" t="s">
        <v>85</v>
      </c>
      <c r="AT411" s="147" t="s">
        <v>74</v>
      </c>
      <c r="AU411" s="147" t="s">
        <v>83</v>
      </c>
      <c r="AY411" s="140" t="s">
        <v>148</v>
      </c>
      <c r="BK411" s="148">
        <f>BK412+BK495</f>
        <v>0</v>
      </c>
    </row>
    <row r="412" spans="2:63" s="11" customFormat="1" ht="20.85" customHeight="1">
      <c r="B412" s="139"/>
      <c r="D412" s="140" t="s">
        <v>74</v>
      </c>
      <c r="E412" s="149" t="s">
        <v>694</v>
      </c>
      <c r="F412" s="149" t="s">
        <v>695</v>
      </c>
      <c r="I412" s="142"/>
      <c r="J412" s="150">
        <f>BK412</f>
        <v>0</v>
      </c>
      <c r="L412" s="139"/>
      <c r="M412" s="144"/>
      <c r="P412" s="145">
        <f>SUM(P413:P494)</f>
        <v>0</v>
      </c>
      <c r="R412" s="145">
        <f>SUM(R413:R494)</f>
        <v>0.011569999999999999</v>
      </c>
      <c r="T412" s="146">
        <f>SUM(T413:T494)</f>
        <v>0.007599999999999999</v>
      </c>
      <c r="AR412" s="140" t="s">
        <v>85</v>
      </c>
      <c r="AT412" s="147" t="s">
        <v>74</v>
      </c>
      <c r="AU412" s="147" t="s">
        <v>85</v>
      </c>
      <c r="AY412" s="140" t="s">
        <v>148</v>
      </c>
      <c r="BK412" s="148">
        <f>SUM(BK413:BK494)</f>
        <v>0</v>
      </c>
    </row>
    <row r="413" spans="2:65" s="1" customFormat="1" ht="24.2" customHeight="1">
      <c r="B413" s="30"/>
      <c r="C413" s="151" t="s">
        <v>696</v>
      </c>
      <c r="D413" s="151" t="s">
        <v>152</v>
      </c>
      <c r="E413" s="152" t="s">
        <v>697</v>
      </c>
      <c r="F413" s="153" t="s">
        <v>698</v>
      </c>
      <c r="G413" s="154" t="s">
        <v>170</v>
      </c>
      <c r="H413" s="155">
        <v>13</v>
      </c>
      <c r="I413" s="156"/>
      <c r="J413" s="157">
        <f>ROUND(I413*H413,2)</f>
        <v>0</v>
      </c>
      <c r="K413" s="158"/>
      <c r="L413" s="30"/>
      <c r="M413" s="159" t="s">
        <v>1</v>
      </c>
      <c r="N413" s="124" t="s">
        <v>40</v>
      </c>
      <c r="P413" s="160">
        <f>O413*H413</f>
        <v>0</v>
      </c>
      <c r="Q413" s="160">
        <v>0</v>
      </c>
      <c r="R413" s="160">
        <f>Q413*H413</f>
        <v>0</v>
      </c>
      <c r="S413" s="160">
        <v>0</v>
      </c>
      <c r="T413" s="161">
        <f>S413*H413</f>
        <v>0</v>
      </c>
      <c r="AR413" s="162" t="s">
        <v>222</v>
      </c>
      <c r="AT413" s="162" t="s">
        <v>152</v>
      </c>
      <c r="AU413" s="162" t="s">
        <v>149</v>
      </c>
      <c r="AY413" s="14" t="s">
        <v>148</v>
      </c>
      <c r="BE413" s="90">
        <f>IF(N413="základní",J413,0)</f>
        <v>0</v>
      </c>
      <c r="BF413" s="90">
        <f>IF(N413="snížená",J413,0)</f>
        <v>0</v>
      </c>
      <c r="BG413" s="90">
        <f>IF(N413="zákl. přenesená",J413,0)</f>
        <v>0</v>
      </c>
      <c r="BH413" s="90">
        <f>IF(N413="sníž. přenesená",J413,0)</f>
        <v>0</v>
      </c>
      <c r="BI413" s="90">
        <f>IF(N413="nulová",J413,0)</f>
        <v>0</v>
      </c>
      <c r="BJ413" s="14" t="s">
        <v>83</v>
      </c>
      <c r="BK413" s="90">
        <f>ROUND(I413*H413,2)</f>
        <v>0</v>
      </c>
      <c r="BL413" s="14" t="s">
        <v>222</v>
      </c>
      <c r="BM413" s="162" t="s">
        <v>699</v>
      </c>
    </row>
    <row r="414" spans="2:47" s="1" customFormat="1" ht="19.5">
      <c r="B414" s="30"/>
      <c r="D414" s="163" t="s">
        <v>158</v>
      </c>
      <c r="F414" s="164" t="s">
        <v>698</v>
      </c>
      <c r="I414" s="126"/>
      <c r="L414" s="30"/>
      <c r="M414" s="165"/>
      <c r="T414" s="52"/>
      <c r="AT414" s="14" t="s">
        <v>158</v>
      </c>
      <c r="AU414" s="14" t="s">
        <v>149</v>
      </c>
    </row>
    <row r="415" spans="2:65" s="1" customFormat="1" ht="24.2" customHeight="1">
      <c r="B415" s="30"/>
      <c r="C415" s="173" t="s">
        <v>700</v>
      </c>
      <c r="D415" s="173" t="s">
        <v>226</v>
      </c>
      <c r="E415" s="174" t="s">
        <v>701</v>
      </c>
      <c r="F415" s="175" t="s">
        <v>702</v>
      </c>
      <c r="G415" s="176" t="s">
        <v>170</v>
      </c>
      <c r="H415" s="177">
        <v>16</v>
      </c>
      <c r="I415" s="178"/>
      <c r="J415" s="179">
        <f>ROUND(I415*H415,2)</f>
        <v>0</v>
      </c>
      <c r="K415" s="180"/>
      <c r="L415" s="181"/>
      <c r="M415" s="182" t="s">
        <v>1</v>
      </c>
      <c r="N415" s="183" t="s">
        <v>40</v>
      </c>
      <c r="P415" s="160">
        <f>O415*H415</f>
        <v>0</v>
      </c>
      <c r="Q415" s="160">
        <v>2E-05</v>
      </c>
      <c r="R415" s="160">
        <f>Q415*H415</f>
        <v>0.00032</v>
      </c>
      <c r="S415" s="160">
        <v>0</v>
      </c>
      <c r="T415" s="161">
        <f>S415*H415</f>
        <v>0</v>
      </c>
      <c r="AR415" s="162" t="s">
        <v>229</v>
      </c>
      <c r="AT415" s="162" t="s">
        <v>226</v>
      </c>
      <c r="AU415" s="162" t="s">
        <v>149</v>
      </c>
      <c r="AY415" s="14" t="s">
        <v>148</v>
      </c>
      <c r="BE415" s="90">
        <f>IF(N415="základní",J415,0)</f>
        <v>0</v>
      </c>
      <c r="BF415" s="90">
        <f>IF(N415="snížená",J415,0)</f>
        <v>0</v>
      </c>
      <c r="BG415" s="90">
        <f>IF(N415="zákl. přenesená",J415,0)</f>
        <v>0</v>
      </c>
      <c r="BH415" s="90">
        <f>IF(N415="sníž. přenesená",J415,0)</f>
        <v>0</v>
      </c>
      <c r="BI415" s="90">
        <f>IF(N415="nulová",J415,0)</f>
        <v>0</v>
      </c>
      <c r="BJ415" s="14" t="s">
        <v>83</v>
      </c>
      <c r="BK415" s="90">
        <f>ROUND(I415*H415,2)</f>
        <v>0</v>
      </c>
      <c r="BL415" s="14" t="s">
        <v>222</v>
      </c>
      <c r="BM415" s="162" t="s">
        <v>703</v>
      </c>
    </row>
    <row r="416" spans="2:47" s="1" customFormat="1" ht="19.5">
      <c r="B416" s="30"/>
      <c r="D416" s="163" t="s">
        <v>158</v>
      </c>
      <c r="F416" s="164" t="s">
        <v>702</v>
      </c>
      <c r="I416" s="126"/>
      <c r="L416" s="30"/>
      <c r="M416" s="165"/>
      <c r="T416" s="52"/>
      <c r="AT416" s="14" t="s">
        <v>158</v>
      </c>
      <c r="AU416" s="14" t="s">
        <v>149</v>
      </c>
    </row>
    <row r="417" spans="2:65" s="1" customFormat="1" ht="24.2" customHeight="1">
      <c r="B417" s="30"/>
      <c r="C417" s="151" t="s">
        <v>704</v>
      </c>
      <c r="D417" s="151" t="s">
        <v>152</v>
      </c>
      <c r="E417" s="152" t="s">
        <v>705</v>
      </c>
      <c r="F417" s="153" t="s">
        <v>706</v>
      </c>
      <c r="G417" s="154" t="s">
        <v>170</v>
      </c>
      <c r="H417" s="155">
        <v>26</v>
      </c>
      <c r="I417" s="156"/>
      <c r="J417" s="157">
        <f>ROUND(I417*H417,2)</f>
        <v>0</v>
      </c>
      <c r="K417" s="158"/>
      <c r="L417" s="30"/>
      <c r="M417" s="159" t="s">
        <v>1</v>
      </c>
      <c r="N417" s="124" t="s">
        <v>40</v>
      </c>
      <c r="P417" s="160">
        <f>O417*H417</f>
        <v>0</v>
      </c>
      <c r="Q417" s="160">
        <v>0</v>
      </c>
      <c r="R417" s="160">
        <f>Q417*H417</f>
        <v>0</v>
      </c>
      <c r="S417" s="160">
        <v>0</v>
      </c>
      <c r="T417" s="161">
        <f>S417*H417</f>
        <v>0</v>
      </c>
      <c r="AR417" s="162" t="s">
        <v>222</v>
      </c>
      <c r="AT417" s="162" t="s">
        <v>152</v>
      </c>
      <c r="AU417" s="162" t="s">
        <v>149</v>
      </c>
      <c r="AY417" s="14" t="s">
        <v>148</v>
      </c>
      <c r="BE417" s="90">
        <f>IF(N417="základní",J417,0)</f>
        <v>0</v>
      </c>
      <c r="BF417" s="90">
        <f>IF(N417="snížená",J417,0)</f>
        <v>0</v>
      </c>
      <c r="BG417" s="90">
        <f>IF(N417="zákl. přenesená",J417,0)</f>
        <v>0</v>
      </c>
      <c r="BH417" s="90">
        <f>IF(N417="sníž. přenesená",J417,0)</f>
        <v>0</v>
      </c>
      <c r="BI417" s="90">
        <f>IF(N417="nulová",J417,0)</f>
        <v>0</v>
      </c>
      <c r="BJ417" s="14" t="s">
        <v>83</v>
      </c>
      <c r="BK417" s="90">
        <f>ROUND(I417*H417,2)</f>
        <v>0</v>
      </c>
      <c r="BL417" s="14" t="s">
        <v>222</v>
      </c>
      <c r="BM417" s="162" t="s">
        <v>707</v>
      </c>
    </row>
    <row r="418" spans="2:47" s="1" customFormat="1" ht="19.5">
      <c r="B418" s="30"/>
      <c r="D418" s="163" t="s">
        <v>158</v>
      </c>
      <c r="F418" s="164" t="s">
        <v>706</v>
      </c>
      <c r="I418" s="126"/>
      <c r="L418" s="30"/>
      <c r="M418" s="165"/>
      <c r="T418" s="52"/>
      <c r="AT418" s="14" t="s">
        <v>158</v>
      </c>
      <c r="AU418" s="14" t="s">
        <v>149</v>
      </c>
    </row>
    <row r="419" spans="2:65" s="1" customFormat="1" ht="24.2" customHeight="1">
      <c r="B419" s="30"/>
      <c r="C419" s="151" t="s">
        <v>708</v>
      </c>
      <c r="D419" s="151" t="s">
        <v>152</v>
      </c>
      <c r="E419" s="152" t="s">
        <v>709</v>
      </c>
      <c r="F419" s="153" t="s">
        <v>710</v>
      </c>
      <c r="G419" s="154" t="s">
        <v>170</v>
      </c>
      <c r="H419" s="155">
        <v>11</v>
      </c>
      <c r="I419" s="156"/>
      <c r="J419" s="157">
        <f>ROUND(I419*H419,2)</f>
        <v>0</v>
      </c>
      <c r="K419" s="158"/>
      <c r="L419" s="30"/>
      <c r="M419" s="159" t="s">
        <v>1</v>
      </c>
      <c r="N419" s="124" t="s">
        <v>40</v>
      </c>
      <c r="P419" s="160">
        <f>O419*H419</f>
        <v>0</v>
      </c>
      <c r="Q419" s="160">
        <v>0</v>
      </c>
      <c r="R419" s="160">
        <f>Q419*H419</f>
        <v>0</v>
      </c>
      <c r="S419" s="160">
        <v>0</v>
      </c>
      <c r="T419" s="161">
        <f>S419*H419</f>
        <v>0</v>
      </c>
      <c r="AR419" s="162" t="s">
        <v>222</v>
      </c>
      <c r="AT419" s="162" t="s">
        <v>152</v>
      </c>
      <c r="AU419" s="162" t="s">
        <v>149</v>
      </c>
      <c r="AY419" s="14" t="s">
        <v>148</v>
      </c>
      <c r="BE419" s="90">
        <f>IF(N419="základní",J419,0)</f>
        <v>0</v>
      </c>
      <c r="BF419" s="90">
        <f>IF(N419="snížená",J419,0)</f>
        <v>0</v>
      </c>
      <c r="BG419" s="90">
        <f>IF(N419="zákl. přenesená",J419,0)</f>
        <v>0</v>
      </c>
      <c r="BH419" s="90">
        <f>IF(N419="sníž. přenesená",J419,0)</f>
        <v>0</v>
      </c>
      <c r="BI419" s="90">
        <f>IF(N419="nulová",J419,0)</f>
        <v>0</v>
      </c>
      <c r="BJ419" s="14" t="s">
        <v>83</v>
      </c>
      <c r="BK419" s="90">
        <f>ROUND(I419*H419,2)</f>
        <v>0</v>
      </c>
      <c r="BL419" s="14" t="s">
        <v>222</v>
      </c>
      <c r="BM419" s="162" t="s">
        <v>711</v>
      </c>
    </row>
    <row r="420" spans="2:47" s="1" customFormat="1" ht="12">
      <c r="B420" s="30"/>
      <c r="D420" s="163" t="s">
        <v>158</v>
      </c>
      <c r="F420" s="164" t="s">
        <v>710</v>
      </c>
      <c r="I420" s="126"/>
      <c r="L420" s="30"/>
      <c r="M420" s="165"/>
      <c r="T420" s="52"/>
      <c r="AT420" s="14" t="s">
        <v>158</v>
      </c>
      <c r="AU420" s="14" t="s">
        <v>149</v>
      </c>
    </row>
    <row r="421" spans="2:65" s="1" customFormat="1" ht="24.2" customHeight="1">
      <c r="B421" s="30"/>
      <c r="C421" s="173" t="s">
        <v>89</v>
      </c>
      <c r="D421" s="173" t="s">
        <v>226</v>
      </c>
      <c r="E421" s="174" t="s">
        <v>712</v>
      </c>
      <c r="F421" s="175" t="s">
        <v>713</v>
      </c>
      <c r="G421" s="176" t="s">
        <v>170</v>
      </c>
      <c r="H421" s="177">
        <v>10</v>
      </c>
      <c r="I421" s="178"/>
      <c r="J421" s="179">
        <f>ROUND(I421*H421,2)</f>
        <v>0</v>
      </c>
      <c r="K421" s="180"/>
      <c r="L421" s="181"/>
      <c r="M421" s="182" t="s">
        <v>1</v>
      </c>
      <c r="N421" s="183" t="s">
        <v>40</v>
      </c>
      <c r="P421" s="160">
        <f>O421*H421</f>
        <v>0</v>
      </c>
      <c r="Q421" s="160">
        <v>0</v>
      </c>
      <c r="R421" s="160">
        <f>Q421*H421</f>
        <v>0</v>
      </c>
      <c r="S421" s="160">
        <v>0</v>
      </c>
      <c r="T421" s="161">
        <f>S421*H421</f>
        <v>0</v>
      </c>
      <c r="AR421" s="162" t="s">
        <v>229</v>
      </c>
      <c r="AT421" s="162" t="s">
        <v>226</v>
      </c>
      <c r="AU421" s="162" t="s">
        <v>149</v>
      </c>
      <c r="AY421" s="14" t="s">
        <v>148</v>
      </c>
      <c r="BE421" s="90">
        <f>IF(N421="základní",J421,0)</f>
        <v>0</v>
      </c>
      <c r="BF421" s="90">
        <f>IF(N421="snížená",J421,0)</f>
        <v>0</v>
      </c>
      <c r="BG421" s="90">
        <f>IF(N421="zákl. přenesená",J421,0)</f>
        <v>0</v>
      </c>
      <c r="BH421" s="90">
        <f>IF(N421="sníž. přenesená",J421,0)</f>
        <v>0</v>
      </c>
      <c r="BI421" s="90">
        <f>IF(N421="nulová",J421,0)</f>
        <v>0</v>
      </c>
      <c r="BJ421" s="14" t="s">
        <v>83</v>
      </c>
      <c r="BK421" s="90">
        <f>ROUND(I421*H421,2)</f>
        <v>0</v>
      </c>
      <c r="BL421" s="14" t="s">
        <v>222</v>
      </c>
      <c r="BM421" s="162" t="s">
        <v>714</v>
      </c>
    </row>
    <row r="422" spans="2:47" s="1" customFormat="1" ht="19.5">
      <c r="B422" s="30"/>
      <c r="D422" s="163" t="s">
        <v>158</v>
      </c>
      <c r="F422" s="164" t="s">
        <v>713</v>
      </c>
      <c r="I422" s="126"/>
      <c r="L422" s="30"/>
      <c r="M422" s="165"/>
      <c r="T422" s="52"/>
      <c r="AT422" s="14" t="s">
        <v>158</v>
      </c>
      <c r="AU422" s="14" t="s">
        <v>149</v>
      </c>
    </row>
    <row r="423" spans="2:65" s="1" customFormat="1" ht="24.2" customHeight="1">
      <c r="B423" s="30"/>
      <c r="C423" s="151" t="s">
        <v>719</v>
      </c>
      <c r="D423" s="151" t="s">
        <v>152</v>
      </c>
      <c r="E423" s="152" t="s">
        <v>720</v>
      </c>
      <c r="F423" s="153" t="s">
        <v>721</v>
      </c>
      <c r="G423" s="154" t="s">
        <v>170</v>
      </c>
      <c r="H423" s="155">
        <v>1</v>
      </c>
      <c r="I423" s="156"/>
      <c r="J423" s="157">
        <f>ROUND(I423*H423,2)</f>
        <v>0</v>
      </c>
      <c r="K423" s="158"/>
      <c r="L423" s="30"/>
      <c r="M423" s="159" t="s">
        <v>1</v>
      </c>
      <c r="N423" s="124" t="s">
        <v>40</v>
      </c>
      <c r="P423" s="160">
        <f>O423*H423</f>
        <v>0</v>
      </c>
      <c r="Q423" s="160">
        <v>0</v>
      </c>
      <c r="R423" s="160">
        <f>Q423*H423</f>
        <v>0</v>
      </c>
      <c r="S423" s="160">
        <v>0</v>
      </c>
      <c r="T423" s="161">
        <f>S423*H423</f>
        <v>0</v>
      </c>
      <c r="AR423" s="162" t="s">
        <v>222</v>
      </c>
      <c r="AT423" s="162" t="s">
        <v>152</v>
      </c>
      <c r="AU423" s="162" t="s">
        <v>149</v>
      </c>
      <c r="AY423" s="14" t="s">
        <v>148</v>
      </c>
      <c r="BE423" s="90">
        <f>IF(N423="základní",J423,0)</f>
        <v>0</v>
      </c>
      <c r="BF423" s="90">
        <f>IF(N423="snížená",J423,0)</f>
        <v>0</v>
      </c>
      <c r="BG423" s="90">
        <f>IF(N423="zákl. přenesená",J423,0)</f>
        <v>0</v>
      </c>
      <c r="BH423" s="90">
        <f>IF(N423="sníž. přenesená",J423,0)</f>
        <v>0</v>
      </c>
      <c r="BI423" s="90">
        <f>IF(N423="nulová",J423,0)</f>
        <v>0</v>
      </c>
      <c r="BJ423" s="14" t="s">
        <v>83</v>
      </c>
      <c r="BK423" s="90">
        <f>ROUND(I423*H423,2)</f>
        <v>0</v>
      </c>
      <c r="BL423" s="14" t="s">
        <v>222</v>
      </c>
      <c r="BM423" s="162" t="s">
        <v>722</v>
      </c>
    </row>
    <row r="424" spans="2:47" s="1" customFormat="1" ht="12">
      <c r="B424" s="30"/>
      <c r="D424" s="163" t="s">
        <v>158</v>
      </c>
      <c r="F424" s="164" t="s">
        <v>721</v>
      </c>
      <c r="I424" s="126"/>
      <c r="L424" s="30"/>
      <c r="M424" s="165"/>
      <c r="T424" s="52"/>
      <c r="AT424" s="14" t="s">
        <v>158</v>
      </c>
      <c r="AU424" s="14" t="s">
        <v>149</v>
      </c>
    </row>
    <row r="425" spans="2:65" s="1" customFormat="1" ht="24.2" customHeight="1">
      <c r="B425" s="30"/>
      <c r="C425" s="173" t="s">
        <v>723</v>
      </c>
      <c r="D425" s="173" t="s">
        <v>226</v>
      </c>
      <c r="E425" s="174" t="s">
        <v>724</v>
      </c>
      <c r="F425" s="175" t="s">
        <v>725</v>
      </c>
      <c r="G425" s="176" t="s">
        <v>170</v>
      </c>
      <c r="H425" s="177">
        <v>1</v>
      </c>
      <c r="I425" s="178"/>
      <c r="J425" s="179">
        <f>ROUND(I425*H425,2)</f>
        <v>0</v>
      </c>
      <c r="K425" s="180"/>
      <c r="L425" s="181"/>
      <c r="M425" s="182" t="s">
        <v>1</v>
      </c>
      <c r="N425" s="183" t="s">
        <v>40</v>
      </c>
      <c r="P425" s="160">
        <f>O425*H425</f>
        <v>0</v>
      </c>
      <c r="Q425" s="160">
        <v>0.0001</v>
      </c>
      <c r="R425" s="160">
        <f>Q425*H425</f>
        <v>0.0001</v>
      </c>
      <c r="S425" s="160">
        <v>0</v>
      </c>
      <c r="T425" s="161">
        <f>S425*H425</f>
        <v>0</v>
      </c>
      <c r="AR425" s="162" t="s">
        <v>229</v>
      </c>
      <c r="AT425" s="162" t="s">
        <v>226</v>
      </c>
      <c r="AU425" s="162" t="s">
        <v>149</v>
      </c>
      <c r="AY425" s="14" t="s">
        <v>148</v>
      </c>
      <c r="BE425" s="90">
        <f>IF(N425="základní",J425,0)</f>
        <v>0</v>
      </c>
      <c r="BF425" s="90">
        <f>IF(N425="snížená",J425,0)</f>
        <v>0</v>
      </c>
      <c r="BG425" s="90">
        <f>IF(N425="zákl. přenesená",J425,0)</f>
        <v>0</v>
      </c>
      <c r="BH425" s="90">
        <f>IF(N425="sníž. přenesená",J425,0)</f>
        <v>0</v>
      </c>
      <c r="BI425" s="90">
        <f>IF(N425="nulová",J425,0)</f>
        <v>0</v>
      </c>
      <c r="BJ425" s="14" t="s">
        <v>83</v>
      </c>
      <c r="BK425" s="90">
        <f>ROUND(I425*H425,2)</f>
        <v>0</v>
      </c>
      <c r="BL425" s="14" t="s">
        <v>222</v>
      </c>
      <c r="BM425" s="162" t="s">
        <v>726</v>
      </c>
    </row>
    <row r="426" spans="2:47" s="1" customFormat="1" ht="19.5">
      <c r="B426" s="30"/>
      <c r="D426" s="163" t="s">
        <v>158</v>
      </c>
      <c r="F426" s="164" t="s">
        <v>725</v>
      </c>
      <c r="I426" s="126"/>
      <c r="L426" s="30"/>
      <c r="M426" s="165"/>
      <c r="T426" s="52"/>
      <c r="AT426" s="14" t="s">
        <v>158</v>
      </c>
      <c r="AU426" s="14" t="s">
        <v>149</v>
      </c>
    </row>
    <row r="427" spans="2:65" s="1" customFormat="1" ht="24.2" customHeight="1">
      <c r="B427" s="30"/>
      <c r="C427" s="151" t="s">
        <v>7</v>
      </c>
      <c r="D427" s="151" t="s">
        <v>152</v>
      </c>
      <c r="E427" s="152" t="s">
        <v>727</v>
      </c>
      <c r="F427" s="153" t="s">
        <v>728</v>
      </c>
      <c r="G427" s="154" t="s">
        <v>282</v>
      </c>
      <c r="H427" s="155">
        <v>180</v>
      </c>
      <c r="I427" s="156"/>
      <c r="J427" s="157">
        <f>ROUND(I427*H427,2)</f>
        <v>0</v>
      </c>
      <c r="K427" s="158"/>
      <c r="L427" s="30"/>
      <c r="M427" s="159" t="s">
        <v>1</v>
      </c>
      <c r="N427" s="124" t="s">
        <v>40</v>
      </c>
      <c r="P427" s="160">
        <f>O427*H427</f>
        <v>0</v>
      </c>
      <c r="Q427" s="160">
        <v>0</v>
      </c>
      <c r="R427" s="160">
        <f>Q427*H427</f>
        <v>0</v>
      </c>
      <c r="S427" s="160">
        <v>0</v>
      </c>
      <c r="T427" s="161">
        <f>S427*H427</f>
        <v>0</v>
      </c>
      <c r="AR427" s="162" t="s">
        <v>222</v>
      </c>
      <c r="AT427" s="162" t="s">
        <v>152</v>
      </c>
      <c r="AU427" s="162" t="s">
        <v>149</v>
      </c>
      <c r="AY427" s="14" t="s">
        <v>148</v>
      </c>
      <c r="BE427" s="90">
        <f>IF(N427="základní",J427,0)</f>
        <v>0</v>
      </c>
      <c r="BF427" s="90">
        <f>IF(N427="snížená",J427,0)</f>
        <v>0</v>
      </c>
      <c r="BG427" s="90">
        <f>IF(N427="zákl. přenesená",J427,0)</f>
        <v>0</v>
      </c>
      <c r="BH427" s="90">
        <f>IF(N427="sníž. přenesená",J427,0)</f>
        <v>0</v>
      </c>
      <c r="BI427" s="90">
        <f>IF(N427="nulová",J427,0)</f>
        <v>0</v>
      </c>
      <c r="BJ427" s="14" t="s">
        <v>83</v>
      </c>
      <c r="BK427" s="90">
        <f>ROUND(I427*H427,2)</f>
        <v>0</v>
      </c>
      <c r="BL427" s="14" t="s">
        <v>222</v>
      </c>
      <c r="BM427" s="162" t="s">
        <v>729</v>
      </c>
    </row>
    <row r="428" spans="2:47" s="1" customFormat="1" ht="19.5">
      <c r="B428" s="30"/>
      <c r="D428" s="163" t="s">
        <v>158</v>
      </c>
      <c r="F428" s="164" t="s">
        <v>728</v>
      </c>
      <c r="I428" s="126"/>
      <c r="L428" s="30"/>
      <c r="M428" s="165"/>
      <c r="T428" s="52"/>
      <c r="AT428" s="14" t="s">
        <v>158</v>
      </c>
      <c r="AU428" s="14" t="s">
        <v>149</v>
      </c>
    </row>
    <row r="429" spans="2:65" s="1" customFormat="1" ht="24.2" customHeight="1">
      <c r="B429" s="30"/>
      <c r="C429" s="173" t="s">
        <v>730</v>
      </c>
      <c r="D429" s="173" t="s">
        <v>226</v>
      </c>
      <c r="E429" s="174" t="s">
        <v>731</v>
      </c>
      <c r="F429" s="175" t="s">
        <v>732</v>
      </c>
      <c r="G429" s="176" t="s">
        <v>282</v>
      </c>
      <c r="H429" s="177">
        <v>180</v>
      </c>
      <c r="I429" s="178"/>
      <c r="J429" s="179">
        <f>ROUND(I429*H429,2)</f>
        <v>0</v>
      </c>
      <c r="K429" s="180"/>
      <c r="L429" s="181"/>
      <c r="M429" s="182" t="s">
        <v>1</v>
      </c>
      <c r="N429" s="183" t="s">
        <v>40</v>
      </c>
      <c r="P429" s="160">
        <f>O429*H429</f>
        <v>0</v>
      </c>
      <c r="Q429" s="160">
        <v>4E-05</v>
      </c>
      <c r="R429" s="160">
        <f>Q429*H429</f>
        <v>0.007200000000000001</v>
      </c>
      <c r="S429" s="160">
        <v>0</v>
      </c>
      <c r="T429" s="161">
        <f>S429*H429</f>
        <v>0</v>
      </c>
      <c r="AR429" s="162" t="s">
        <v>229</v>
      </c>
      <c r="AT429" s="162" t="s">
        <v>226</v>
      </c>
      <c r="AU429" s="162" t="s">
        <v>149</v>
      </c>
      <c r="AY429" s="14" t="s">
        <v>148</v>
      </c>
      <c r="BE429" s="90">
        <f>IF(N429="základní",J429,0)</f>
        <v>0</v>
      </c>
      <c r="BF429" s="90">
        <f>IF(N429="snížená",J429,0)</f>
        <v>0</v>
      </c>
      <c r="BG429" s="90">
        <f>IF(N429="zákl. přenesená",J429,0)</f>
        <v>0</v>
      </c>
      <c r="BH429" s="90">
        <f>IF(N429="sníž. přenesená",J429,0)</f>
        <v>0</v>
      </c>
      <c r="BI429" s="90">
        <f>IF(N429="nulová",J429,0)</f>
        <v>0</v>
      </c>
      <c r="BJ429" s="14" t="s">
        <v>83</v>
      </c>
      <c r="BK429" s="90">
        <f>ROUND(I429*H429,2)</f>
        <v>0</v>
      </c>
      <c r="BL429" s="14" t="s">
        <v>222</v>
      </c>
      <c r="BM429" s="162" t="s">
        <v>733</v>
      </c>
    </row>
    <row r="430" spans="2:47" s="1" customFormat="1" ht="19.5">
      <c r="B430" s="30"/>
      <c r="D430" s="163" t="s">
        <v>158</v>
      </c>
      <c r="F430" s="164" t="s">
        <v>732</v>
      </c>
      <c r="I430" s="126"/>
      <c r="L430" s="30"/>
      <c r="M430" s="165"/>
      <c r="T430" s="52"/>
      <c r="AT430" s="14" t="s">
        <v>158</v>
      </c>
      <c r="AU430" s="14" t="s">
        <v>149</v>
      </c>
    </row>
    <row r="431" spans="2:65" s="1" customFormat="1" ht="24.2" customHeight="1">
      <c r="B431" s="30"/>
      <c r="C431" s="151" t="s">
        <v>738</v>
      </c>
      <c r="D431" s="151" t="s">
        <v>152</v>
      </c>
      <c r="E431" s="152" t="s">
        <v>739</v>
      </c>
      <c r="F431" s="153" t="s">
        <v>740</v>
      </c>
      <c r="G431" s="154" t="s">
        <v>170</v>
      </c>
      <c r="H431" s="155">
        <v>13</v>
      </c>
      <c r="I431" s="156"/>
      <c r="J431" s="157">
        <f>ROUND(I431*H431,2)</f>
        <v>0</v>
      </c>
      <c r="K431" s="158"/>
      <c r="L431" s="30"/>
      <c r="M431" s="159" t="s">
        <v>1</v>
      </c>
      <c r="N431" s="124" t="s">
        <v>40</v>
      </c>
      <c r="P431" s="160">
        <f>O431*H431</f>
        <v>0</v>
      </c>
      <c r="Q431" s="160">
        <v>0</v>
      </c>
      <c r="R431" s="160">
        <f>Q431*H431</f>
        <v>0</v>
      </c>
      <c r="S431" s="160">
        <v>0</v>
      </c>
      <c r="T431" s="161">
        <f>S431*H431</f>
        <v>0</v>
      </c>
      <c r="AR431" s="162" t="s">
        <v>222</v>
      </c>
      <c r="AT431" s="162" t="s">
        <v>152</v>
      </c>
      <c r="AU431" s="162" t="s">
        <v>149</v>
      </c>
      <c r="AY431" s="14" t="s">
        <v>148</v>
      </c>
      <c r="BE431" s="90">
        <f>IF(N431="základní",J431,0)</f>
        <v>0</v>
      </c>
      <c r="BF431" s="90">
        <f>IF(N431="snížená",J431,0)</f>
        <v>0</v>
      </c>
      <c r="BG431" s="90">
        <f>IF(N431="zákl. přenesená",J431,0)</f>
        <v>0</v>
      </c>
      <c r="BH431" s="90">
        <f>IF(N431="sníž. přenesená",J431,0)</f>
        <v>0</v>
      </c>
      <c r="BI431" s="90">
        <f>IF(N431="nulová",J431,0)</f>
        <v>0</v>
      </c>
      <c r="BJ431" s="14" t="s">
        <v>83</v>
      </c>
      <c r="BK431" s="90">
        <f>ROUND(I431*H431,2)</f>
        <v>0</v>
      </c>
      <c r="BL431" s="14" t="s">
        <v>222</v>
      </c>
      <c r="BM431" s="162" t="s">
        <v>741</v>
      </c>
    </row>
    <row r="432" spans="2:47" s="1" customFormat="1" ht="19.5">
      <c r="B432" s="30"/>
      <c r="D432" s="163" t="s">
        <v>158</v>
      </c>
      <c r="F432" s="164" t="s">
        <v>742</v>
      </c>
      <c r="I432" s="126"/>
      <c r="L432" s="30"/>
      <c r="M432" s="165"/>
      <c r="T432" s="52"/>
      <c r="AT432" s="14" t="s">
        <v>158</v>
      </c>
      <c r="AU432" s="14" t="s">
        <v>149</v>
      </c>
    </row>
    <row r="433" spans="2:65" s="1" customFormat="1" ht="16.5" customHeight="1">
      <c r="B433" s="30"/>
      <c r="C433" s="151" t="s">
        <v>229</v>
      </c>
      <c r="D433" s="151" t="s">
        <v>152</v>
      </c>
      <c r="E433" s="152" t="s">
        <v>743</v>
      </c>
      <c r="F433" s="153" t="s">
        <v>744</v>
      </c>
      <c r="G433" s="154" t="s">
        <v>170</v>
      </c>
      <c r="H433" s="155">
        <v>1</v>
      </c>
      <c r="I433" s="156"/>
      <c r="J433" s="157">
        <f>ROUND(I433*H433,2)</f>
        <v>0</v>
      </c>
      <c r="K433" s="158"/>
      <c r="L433" s="30"/>
      <c r="M433" s="159" t="s">
        <v>1</v>
      </c>
      <c r="N433" s="124" t="s">
        <v>40</v>
      </c>
      <c r="P433" s="160">
        <f>O433*H433</f>
        <v>0</v>
      </c>
      <c r="Q433" s="160">
        <v>0</v>
      </c>
      <c r="R433" s="160">
        <f>Q433*H433</f>
        <v>0</v>
      </c>
      <c r="S433" s="160">
        <v>0</v>
      </c>
      <c r="T433" s="161">
        <f>S433*H433</f>
        <v>0</v>
      </c>
      <c r="AR433" s="162" t="s">
        <v>222</v>
      </c>
      <c r="AT433" s="162" t="s">
        <v>152</v>
      </c>
      <c r="AU433" s="162" t="s">
        <v>149</v>
      </c>
      <c r="AY433" s="14" t="s">
        <v>148</v>
      </c>
      <c r="BE433" s="90">
        <f>IF(N433="základní",J433,0)</f>
        <v>0</v>
      </c>
      <c r="BF433" s="90">
        <f>IF(N433="snížená",J433,0)</f>
        <v>0</v>
      </c>
      <c r="BG433" s="90">
        <f>IF(N433="zákl. přenesená",J433,0)</f>
        <v>0</v>
      </c>
      <c r="BH433" s="90">
        <f>IF(N433="sníž. přenesená",J433,0)</f>
        <v>0</v>
      </c>
      <c r="BI433" s="90">
        <f>IF(N433="nulová",J433,0)</f>
        <v>0</v>
      </c>
      <c r="BJ433" s="14" t="s">
        <v>83</v>
      </c>
      <c r="BK433" s="90">
        <f>ROUND(I433*H433,2)</f>
        <v>0</v>
      </c>
      <c r="BL433" s="14" t="s">
        <v>222</v>
      </c>
      <c r="BM433" s="162" t="s">
        <v>745</v>
      </c>
    </row>
    <row r="434" spans="2:47" s="1" customFormat="1" ht="19.5">
      <c r="B434" s="30"/>
      <c r="D434" s="163" t="s">
        <v>158</v>
      </c>
      <c r="F434" s="164" t="s">
        <v>746</v>
      </c>
      <c r="I434" s="126"/>
      <c r="L434" s="30"/>
      <c r="M434" s="165"/>
      <c r="T434" s="52"/>
      <c r="AT434" s="14" t="s">
        <v>158</v>
      </c>
      <c r="AU434" s="14" t="s">
        <v>149</v>
      </c>
    </row>
    <row r="435" spans="2:65" s="1" customFormat="1" ht="24.2" customHeight="1">
      <c r="B435" s="30"/>
      <c r="C435" s="173" t="s">
        <v>747</v>
      </c>
      <c r="D435" s="173" t="s">
        <v>226</v>
      </c>
      <c r="E435" s="174" t="s">
        <v>748</v>
      </c>
      <c r="F435" s="175" t="s">
        <v>749</v>
      </c>
      <c r="G435" s="176" t="s">
        <v>170</v>
      </c>
      <c r="H435" s="177">
        <v>1</v>
      </c>
      <c r="I435" s="178"/>
      <c r="J435" s="179">
        <f>ROUND(I435*H435,2)</f>
        <v>0</v>
      </c>
      <c r="K435" s="180"/>
      <c r="L435" s="181"/>
      <c r="M435" s="182" t="s">
        <v>1</v>
      </c>
      <c r="N435" s="183" t="s">
        <v>40</v>
      </c>
      <c r="P435" s="160">
        <f>O435*H435</f>
        <v>0</v>
      </c>
      <c r="Q435" s="160">
        <v>0.0001</v>
      </c>
      <c r="R435" s="160">
        <f>Q435*H435</f>
        <v>0.0001</v>
      </c>
      <c r="S435" s="160">
        <v>0</v>
      </c>
      <c r="T435" s="161">
        <f>S435*H435</f>
        <v>0</v>
      </c>
      <c r="AR435" s="162" t="s">
        <v>229</v>
      </c>
      <c r="AT435" s="162" t="s">
        <v>226</v>
      </c>
      <c r="AU435" s="162" t="s">
        <v>149</v>
      </c>
      <c r="AY435" s="14" t="s">
        <v>148</v>
      </c>
      <c r="BE435" s="90">
        <f>IF(N435="základní",J435,0)</f>
        <v>0</v>
      </c>
      <c r="BF435" s="90">
        <f>IF(N435="snížená",J435,0)</f>
        <v>0</v>
      </c>
      <c r="BG435" s="90">
        <f>IF(N435="zákl. přenesená",J435,0)</f>
        <v>0</v>
      </c>
      <c r="BH435" s="90">
        <f>IF(N435="sníž. přenesená",J435,0)</f>
        <v>0</v>
      </c>
      <c r="BI435" s="90">
        <f>IF(N435="nulová",J435,0)</f>
        <v>0</v>
      </c>
      <c r="BJ435" s="14" t="s">
        <v>83</v>
      </c>
      <c r="BK435" s="90">
        <f>ROUND(I435*H435,2)</f>
        <v>0</v>
      </c>
      <c r="BL435" s="14" t="s">
        <v>222</v>
      </c>
      <c r="BM435" s="162" t="s">
        <v>750</v>
      </c>
    </row>
    <row r="436" spans="2:47" s="1" customFormat="1" ht="12">
      <c r="B436" s="30"/>
      <c r="D436" s="163" t="s">
        <v>158</v>
      </c>
      <c r="F436" s="164" t="s">
        <v>749</v>
      </c>
      <c r="I436" s="126"/>
      <c r="L436" s="30"/>
      <c r="M436" s="165"/>
      <c r="T436" s="52"/>
      <c r="AT436" s="14" t="s">
        <v>158</v>
      </c>
      <c r="AU436" s="14" t="s">
        <v>149</v>
      </c>
    </row>
    <row r="437" spans="2:65" s="1" customFormat="1" ht="33" customHeight="1">
      <c r="B437" s="30"/>
      <c r="C437" s="151" t="s">
        <v>751</v>
      </c>
      <c r="D437" s="151" t="s">
        <v>152</v>
      </c>
      <c r="E437" s="152" t="s">
        <v>752</v>
      </c>
      <c r="F437" s="153" t="s">
        <v>753</v>
      </c>
      <c r="G437" s="154" t="s">
        <v>499</v>
      </c>
      <c r="H437" s="155">
        <v>1</v>
      </c>
      <c r="I437" s="156"/>
      <c r="J437" s="157">
        <f>ROUND(I437*H437,2)</f>
        <v>0</v>
      </c>
      <c r="K437" s="158"/>
      <c r="L437" s="30"/>
      <c r="M437" s="159" t="s">
        <v>1</v>
      </c>
      <c r="N437" s="124" t="s">
        <v>40</v>
      </c>
      <c r="P437" s="160">
        <f>O437*H437</f>
        <v>0</v>
      </c>
      <c r="Q437" s="160">
        <v>0</v>
      </c>
      <c r="R437" s="160">
        <f>Q437*H437</f>
        <v>0</v>
      </c>
      <c r="S437" s="160">
        <v>0</v>
      </c>
      <c r="T437" s="161">
        <f>S437*H437</f>
        <v>0</v>
      </c>
      <c r="AR437" s="162" t="s">
        <v>222</v>
      </c>
      <c r="AT437" s="162" t="s">
        <v>152</v>
      </c>
      <c r="AU437" s="162" t="s">
        <v>149</v>
      </c>
      <c r="AY437" s="14" t="s">
        <v>148</v>
      </c>
      <c r="BE437" s="90">
        <f>IF(N437="základní",J437,0)</f>
        <v>0</v>
      </c>
      <c r="BF437" s="90">
        <f>IF(N437="snížená",J437,0)</f>
        <v>0</v>
      </c>
      <c r="BG437" s="90">
        <f>IF(N437="zákl. přenesená",J437,0)</f>
        <v>0</v>
      </c>
      <c r="BH437" s="90">
        <f>IF(N437="sníž. přenesená",J437,0)</f>
        <v>0</v>
      </c>
      <c r="BI437" s="90">
        <f>IF(N437="nulová",J437,0)</f>
        <v>0</v>
      </c>
      <c r="BJ437" s="14" t="s">
        <v>83</v>
      </c>
      <c r="BK437" s="90">
        <f>ROUND(I437*H437,2)</f>
        <v>0</v>
      </c>
      <c r="BL437" s="14" t="s">
        <v>222</v>
      </c>
      <c r="BM437" s="162" t="s">
        <v>754</v>
      </c>
    </row>
    <row r="438" spans="2:47" s="1" customFormat="1" ht="29.25">
      <c r="B438" s="30"/>
      <c r="D438" s="163" t="s">
        <v>158</v>
      </c>
      <c r="F438" s="164" t="s">
        <v>755</v>
      </c>
      <c r="I438" s="126"/>
      <c r="L438" s="30"/>
      <c r="M438" s="165"/>
      <c r="T438" s="52"/>
      <c r="AT438" s="14" t="s">
        <v>158</v>
      </c>
      <c r="AU438" s="14" t="s">
        <v>149</v>
      </c>
    </row>
    <row r="439" spans="2:65" s="1" customFormat="1" ht="24.2" customHeight="1">
      <c r="B439" s="30"/>
      <c r="C439" s="151" t="s">
        <v>1234</v>
      </c>
      <c r="D439" s="151" t="s">
        <v>152</v>
      </c>
      <c r="E439" s="152" t="s">
        <v>1235</v>
      </c>
      <c r="F439" s="153" t="s">
        <v>1236</v>
      </c>
      <c r="G439" s="154" t="s">
        <v>170</v>
      </c>
      <c r="H439" s="155">
        <v>1</v>
      </c>
      <c r="I439" s="156"/>
      <c r="J439" s="157">
        <f>ROUND(I439*H439,2)</f>
        <v>0</v>
      </c>
      <c r="K439" s="158"/>
      <c r="L439" s="30"/>
      <c r="M439" s="159" t="s">
        <v>1</v>
      </c>
      <c r="N439" s="124" t="s">
        <v>40</v>
      </c>
      <c r="P439" s="160">
        <f>O439*H439</f>
        <v>0</v>
      </c>
      <c r="Q439" s="160">
        <v>0</v>
      </c>
      <c r="R439" s="160">
        <f>Q439*H439</f>
        <v>0</v>
      </c>
      <c r="S439" s="160">
        <v>0</v>
      </c>
      <c r="T439" s="161">
        <f>S439*H439</f>
        <v>0</v>
      </c>
      <c r="AR439" s="162" t="s">
        <v>222</v>
      </c>
      <c r="AT439" s="162" t="s">
        <v>152</v>
      </c>
      <c r="AU439" s="162" t="s">
        <v>149</v>
      </c>
      <c r="AY439" s="14" t="s">
        <v>148</v>
      </c>
      <c r="BE439" s="90">
        <f>IF(N439="základní",J439,0)</f>
        <v>0</v>
      </c>
      <c r="BF439" s="90">
        <f>IF(N439="snížená",J439,0)</f>
        <v>0</v>
      </c>
      <c r="BG439" s="90">
        <f>IF(N439="zákl. přenesená",J439,0)</f>
        <v>0</v>
      </c>
      <c r="BH439" s="90">
        <f>IF(N439="sníž. přenesená",J439,0)</f>
        <v>0</v>
      </c>
      <c r="BI439" s="90">
        <f>IF(N439="nulová",J439,0)</f>
        <v>0</v>
      </c>
      <c r="BJ439" s="14" t="s">
        <v>83</v>
      </c>
      <c r="BK439" s="90">
        <f>ROUND(I439*H439,2)</f>
        <v>0</v>
      </c>
      <c r="BL439" s="14" t="s">
        <v>222</v>
      </c>
      <c r="BM439" s="162" t="s">
        <v>1237</v>
      </c>
    </row>
    <row r="440" spans="2:47" s="1" customFormat="1" ht="19.5">
      <c r="B440" s="30"/>
      <c r="D440" s="163" t="s">
        <v>158</v>
      </c>
      <c r="F440" s="164" t="s">
        <v>1236</v>
      </c>
      <c r="I440" s="126"/>
      <c r="L440" s="30"/>
      <c r="M440" s="165"/>
      <c r="T440" s="52"/>
      <c r="AT440" s="14" t="s">
        <v>158</v>
      </c>
      <c r="AU440" s="14" t="s">
        <v>149</v>
      </c>
    </row>
    <row r="441" spans="2:65" s="1" customFormat="1" ht="24.2" customHeight="1">
      <c r="B441" s="30"/>
      <c r="C441" s="173" t="s">
        <v>1238</v>
      </c>
      <c r="D441" s="173" t="s">
        <v>226</v>
      </c>
      <c r="E441" s="174" t="s">
        <v>1239</v>
      </c>
      <c r="F441" s="175" t="s">
        <v>1240</v>
      </c>
      <c r="G441" s="176" t="s">
        <v>170</v>
      </c>
      <c r="H441" s="177">
        <v>1</v>
      </c>
      <c r="I441" s="178"/>
      <c r="J441" s="179">
        <f>ROUND(I441*H441,2)</f>
        <v>0</v>
      </c>
      <c r="K441" s="180"/>
      <c r="L441" s="181"/>
      <c r="M441" s="182" t="s">
        <v>1</v>
      </c>
      <c r="N441" s="183" t="s">
        <v>40</v>
      </c>
      <c r="P441" s="160">
        <f>O441*H441</f>
        <v>0</v>
      </c>
      <c r="Q441" s="160">
        <v>0.0001</v>
      </c>
      <c r="R441" s="160">
        <f>Q441*H441</f>
        <v>0.0001</v>
      </c>
      <c r="S441" s="160">
        <v>0</v>
      </c>
      <c r="T441" s="161">
        <f>S441*H441</f>
        <v>0</v>
      </c>
      <c r="AR441" s="162" t="s">
        <v>229</v>
      </c>
      <c r="AT441" s="162" t="s">
        <v>226</v>
      </c>
      <c r="AU441" s="162" t="s">
        <v>149</v>
      </c>
      <c r="AY441" s="14" t="s">
        <v>148</v>
      </c>
      <c r="BE441" s="90">
        <f>IF(N441="základní",J441,0)</f>
        <v>0</v>
      </c>
      <c r="BF441" s="90">
        <f>IF(N441="snížená",J441,0)</f>
        <v>0</v>
      </c>
      <c r="BG441" s="90">
        <f>IF(N441="zákl. přenesená",J441,0)</f>
        <v>0</v>
      </c>
      <c r="BH441" s="90">
        <f>IF(N441="sníž. přenesená",J441,0)</f>
        <v>0</v>
      </c>
      <c r="BI441" s="90">
        <f>IF(N441="nulová",J441,0)</f>
        <v>0</v>
      </c>
      <c r="BJ441" s="14" t="s">
        <v>83</v>
      </c>
      <c r="BK441" s="90">
        <f>ROUND(I441*H441,2)</f>
        <v>0</v>
      </c>
      <c r="BL441" s="14" t="s">
        <v>222</v>
      </c>
      <c r="BM441" s="162" t="s">
        <v>1241</v>
      </c>
    </row>
    <row r="442" spans="2:47" s="1" customFormat="1" ht="19.5">
      <c r="B442" s="30"/>
      <c r="D442" s="163" t="s">
        <v>158</v>
      </c>
      <c r="F442" s="164" t="s">
        <v>1240</v>
      </c>
      <c r="I442" s="126"/>
      <c r="L442" s="30"/>
      <c r="M442" s="165"/>
      <c r="T442" s="52"/>
      <c r="AT442" s="14" t="s">
        <v>158</v>
      </c>
      <c r="AU442" s="14" t="s">
        <v>149</v>
      </c>
    </row>
    <row r="443" spans="2:65" s="1" customFormat="1" ht="33" customHeight="1">
      <c r="B443" s="30"/>
      <c r="C443" s="173" t="s">
        <v>1014</v>
      </c>
      <c r="D443" s="173" t="s">
        <v>226</v>
      </c>
      <c r="E443" s="174" t="s">
        <v>1015</v>
      </c>
      <c r="F443" s="175" t="s">
        <v>1016</v>
      </c>
      <c r="G443" s="176" t="s">
        <v>170</v>
      </c>
      <c r="H443" s="177">
        <v>1</v>
      </c>
      <c r="I443" s="178"/>
      <c r="J443" s="179">
        <f>ROUND(I443*H443,2)</f>
        <v>0</v>
      </c>
      <c r="K443" s="180"/>
      <c r="L443" s="181"/>
      <c r="M443" s="182" t="s">
        <v>1</v>
      </c>
      <c r="N443" s="183" t="s">
        <v>40</v>
      </c>
      <c r="P443" s="160">
        <f>O443*H443</f>
        <v>0</v>
      </c>
      <c r="Q443" s="160">
        <v>0.0001</v>
      </c>
      <c r="R443" s="160">
        <f>Q443*H443</f>
        <v>0.0001</v>
      </c>
      <c r="S443" s="160">
        <v>0</v>
      </c>
      <c r="T443" s="161">
        <f>S443*H443</f>
        <v>0</v>
      </c>
      <c r="AR443" s="162" t="s">
        <v>229</v>
      </c>
      <c r="AT443" s="162" t="s">
        <v>226</v>
      </c>
      <c r="AU443" s="162" t="s">
        <v>149</v>
      </c>
      <c r="AY443" s="14" t="s">
        <v>148</v>
      </c>
      <c r="BE443" s="90">
        <f>IF(N443="základní",J443,0)</f>
        <v>0</v>
      </c>
      <c r="BF443" s="90">
        <f>IF(N443="snížená",J443,0)</f>
        <v>0</v>
      </c>
      <c r="BG443" s="90">
        <f>IF(N443="zákl. přenesená",J443,0)</f>
        <v>0</v>
      </c>
      <c r="BH443" s="90">
        <f>IF(N443="sníž. přenesená",J443,0)</f>
        <v>0</v>
      </c>
      <c r="BI443" s="90">
        <f>IF(N443="nulová",J443,0)</f>
        <v>0</v>
      </c>
      <c r="BJ443" s="14" t="s">
        <v>83</v>
      </c>
      <c r="BK443" s="90">
        <f>ROUND(I443*H443,2)</f>
        <v>0</v>
      </c>
      <c r="BL443" s="14" t="s">
        <v>222</v>
      </c>
      <c r="BM443" s="162" t="s">
        <v>1017</v>
      </c>
    </row>
    <row r="444" spans="2:47" s="1" customFormat="1" ht="19.5">
      <c r="B444" s="30"/>
      <c r="D444" s="163" t="s">
        <v>158</v>
      </c>
      <c r="F444" s="164" t="s">
        <v>1018</v>
      </c>
      <c r="I444" s="126"/>
      <c r="L444" s="30"/>
      <c r="M444" s="165"/>
      <c r="T444" s="52"/>
      <c r="AT444" s="14" t="s">
        <v>158</v>
      </c>
      <c r="AU444" s="14" t="s">
        <v>149</v>
      </c>
    </row>
    <row r="445" spans="2:65" s="1" customFormat="1" ht="24.2" customHeight="1">
      <c r="B445" s="30"/>
      <c r="C445" s="151" t="s">
        <v>770</v>
      </c>
      <c r="D445" s="151" t="s">
        <v>152</v>
      </c>
      <c r="E445" s="152" t="s">
        <v>771</v>
      </c>
      <c r="F445" s="153" t="s">
        <v>772</v>
      </c>
      <c r="G445" s="154" t="s">
        <v>282</v>
      </c>
      <c r="H445" s="155">
        <v>10</v>
      </c>
      <c r="I445" s="156"/>
      <c r="J445" s="157">
        <f>ROUND(I445*H445,2)</f>
        <v>0</v>
      </c>
      <c r="K445" s="158"/>
      <c r="L445" s="30"/>
      <c r="M445" s="159" t="s">
        <v>1</v>
      </c>
      <c r="N445" s="124" t="s">
        <v>40</v>
      </c>
      <c r="P445" s="160">
        <f>O445*H445</f>
        <v>0</v>
      </c>
      <c r="Q445" s="160">
        <v>0</v>
      </c>
      <c r="R445" s="160">
        <f>Q445*H445</f>
        <v>0</v>
      </c>
      <c r="S445" s="160">
        <v>0</v>
      </c>
      <c r="T445" s="161">
        <f>S445*H445</f>
        <v>0</v>
      </c>
      <c r="AR445" s="162" t="s">
        <v>222</v>
      </c>
      <c r="AT445" s="162" t="s">
        <v>152</v>
      </c>
      <c r="AU445" s="162" t="s">
        <v>149</v>
      </c>
      <c r="AY445" s="14" t="s">
        <v>148</v>
      </c>
      <c r="BE445" s="90">
        <f>IF(N445="základní",J445,0)</f>
        <v>0</v>
      </c>
      <c r="BF445" s="90">
        <f>IF(N445="snížená",J445,0)</f>
        <v>0</v>
      </c>
      <c r="BG445" s="90">
        <f>IF(N445="zákl. přenesená",J445,0)</f>
        <v>0</v>
      </c>
      <c r="BH445" s="90">
        <f>IF(N445="sníž. přenesená",J445,0)</f>
        <v>0</v>
      </c>
      <c r="BI445" s="90">
        <f>IF(N445="nulová",J445,0)</f>
        <v>0</v>
      </c>
      <c r="BJ445" s="14" t="s">
        <v>83</v>
      </c>
      <c r="BK445" s="90">
        <f>ROUND(I445*H445,2)</f>
        <v>0</v>
      </c>
      <c r="BL445" s="14" t="s">
        <v>222</v>
      </c>
      <c r="BM445" s="162" t="s">
        <v>773</v>
      </c>
    </row>
    <row r="446" spans="2:47" s="1" customFormat="1" ht="19.5">
      <c r="B446" s="30"/>
      <c r="D446" s="163" t="s">
        <v>158</v>
      </c>
      <c r="F446" s="164" t="s">
        <v>774</v>
      </c>
      <c r="I446" s="126"/>
      <c r="L446" s="30"/>
      <c r="M446" s="165"/>
      <c r="T446" s="52"/>
      <c r="AT446" s="14" t="s">
        <v>158</v>
      </c>
      <c r="AU446" s="14" t="s">
        <v>149</v>
      </c>
    </row>
    <row r="447" spans="2:65" s="1" customFormat="1" ht="37.9" customHeight="1">
      <c r="B447" s="30"/>
      <c r="C447" s="151" t="s">
        <v>1242</v>
      </c>
      <c r="D447" s="151" t="s">
        <v>152</v>
      </c>
      <c r="E447" s="152" t="s">
        <v>1243</v>
      </c>
      <c r="F447" s="153" t="s">
        <v>1244</v>
      </c>
      <c r="G447" s="154" t="s">
        <v>186</v>
      </c>
      <c r="H447" s="155">
        <v>1</v>
      </c>
      <c r="I447" s="156"/>
      <c r="J447" s="157">
        <f>ROUND(I447*H447,2)</f>
        <v>0</v>
      </c>
      <c r="K447" s="158"/>
      <c r="L447" s="30"/>
      <c r="M447" s="159" t="s">
        <v>1</v>
      </c>
      <c r="N447" s="124" t="s">
        <v>40</v>
      </c>
      <c r="P447" s="160">
        <f>O447*H447</f>
        <v>0</v>
      </c>
      <c r="Q447" s="160">
        <v>0</v>
      </c>
      <c r="R447" s="160">
        <f>Q447*H447</f>
        <v>0</v>
      </c>
      <c r="S447" s="160">
        <v>0</v>
      </c>
      <c r="T447" s="161">
        <f>S447*H447</f>
        <v>0</v>
      </c>
      <c r="AR447" s="162" t="s">
        <v>222</v>
      </c>
      <c r="AT447" s="162" t="s">
        <v>152</v>
      </c>
      <c r="AU447" s="162" t="s">
        <v>149</v>
      </c>
      <c r="AY447" s="14" t="s">
        <v>148</v>
      </c>
      <c r="BE447" s="90">
        <f>IF(N447="základní",J447,0)</f>
        <v>0</v>
      </c>
      <c r="BF447" s="90">
        <f>IF(N447="snížená",J447,0)</f>
        <v>0</v>
      </c>
      <c r="BG447" s="90">
        <f>IF(N447="zákl. přenesená",J447,0)</f>
        <v>0</v>
      </c>
      <c r="BH447" s="90">
        <f>IF(N447="sníž. přenesená",J447,0)</f>
        <v>0</v>
      </c>
      <c r="BI447" s="90">
        <f>IF(N447="nulová",J447,0)</f>
        <v>0</v>
      </c>
      <c r="BJ447" s="14" t="s">
        <v>83</v>
      </c>
      <c r="BK447" s="90">
        <f>ROUND(I447*H447,2)</f>
        <v>0</v>
      </c>
      <c r="BL447" s="14" t="s">
        <v>222</v>
      </c>
      <c r="BM447" s="162" t="s">
        <v>1245</v>
      </c>
    </row>
    <row r="448" spans="2:47" s="1" customFormat="1" ht="58.5">
      <c r="B448" s="30"/>
      <c r="D448" s="163" t="s">
        <v>158</v>
      </c>
      <c r="F448" s="164" t="s">
        <v>1363</v>
      </c>
      <c r="I448" s="126"/>
      <c r="L448" s="30"/>
      <c r="M448" s="165"/>
      <c r="T448" s="52"/>
      <c r="AT448" s="14" t="s">
        <v>158</v>
      </c>
      <c r="AU448" s="14" t="s">
        <v>149</v>
      </c>
    </row>
    <row r="449" spans="2:65" s="1" customFormat="1" ht="24.2" customHeight="1">
      <c r="B449" s="30"/>
      <c r="C449" s="173" t="s">
        <v>775</v>
      </c>
      <c r="D449" s="173" t="s">
        <v>226</v>
      </c>
      <c r="E449" s="174" t="s">
        <v>776</v>
      </c>
      <c r="F449" s="175" t="s">
        <v>487</v>
      </c>
      <c r="G449" s="176" t="s">
        <v>282</v>
      </c>
      <c r="H449" s="177">
        <v>8</v>
      </c>
      <c r="I449" s="178"/>
      <c r="J449" s="179">
        <f>ROUND(I449*H449,2)</f>
        <v>0</v>
      </c>
      <c r="K449" s="180"/>
      <c r="L449" s="181"/>
      <c r="M449" s="182" t="s">
        <v>1</v>
      </c>
      <c r="N449" s="183" t="s">
        <v>40</v>
      </c>
      <c r="P449" s="160">
        <f>O449*H449</f>
        <v>0</v>
      </c>
      <c r="Q449" s="160">
        <v>7E-05</v>
      </c>
      <c r="R449" s="160">
        <f>Q449*H449</f>
        <v>0.00056</v>
      </c>
      <c r="S449" s="160">
        <v>0</v>
      </c>
      <c r="T449" s="161">
        <f>S449*H449</f>
        <v>0</v>
      </c>
      <c r="AR449" s="162" t="s">
        <v>229</v>
      </c>
      <c r="AT449" s="162" t="s">
        <v>226</v>
      </c>
      <c r="AU449" s="162" t="s">
        <v>149</v>
      </c>
      <c r="AY449" s="14" t="s">
        <v>148</v>
      </c>
      <c r="BE449" s="90">
        <f>IF(N449="základní",J449,0)</f>
        <v>0</v>
      </c>
      <c r="BF449" s="90">
        <f>IF(N449="snížená",J449,0)</f>
        <v>0</v>
      </c>
      <c r="BG449" s="90">
        <f>IF(N449="zákl. přenesená",J449,0)</f>
        <v>0</v>
      </c>
      <c r="BH449" s="90">
        <f>IF(N449="sníž. přenesená",J449,0)</f>
        <v>0</v>
      </c>
      <c r="BI449" s="90">
        <f>IF(N449="nulová",J449,0)</f>
        <v>0</v>
      </c>
      <c r="BJ449" s="14" t="s">
        <v>83</v>
      </c>
      <c r="BK449" s="90">
        <f>ROUND(I449*H449,2)</f>
        <v>0</v>
      </c>
      <c r="BL449" s="14" t="s">
        <v>222</v>
      </c>
      <c r="BM449" s="162" t="s">
        <v>777</v>
      </c>
    </row>
    <row r="450" spans="2:47" s="1" customFormat="1" ht="12">
      <c r="B450" s="30"/>
      <c r="D450" s="163" t="s">
        <v>158</v>
      </c>
      <c r="F450" s="164" t="s">
        <v>487</v>
      </c>
      <c r="I450" s="126"/>
      <c r="L450" s="30"/>
      <c r="M450" s="165"/>
      <c r="T450" s="52"/>
      <c r="AT450" s="14" t="s">
        <v>158</v>
      </c>
      <c r="AU450" s="14" t="s">
        <v>149</v>
      </c>
    </row>
    <row r="451" spans="2:51" s="12" customFormat="1" ht="12">
      <c r="B451" s="166"/>
      <c r="D451" s="163" t="s">
        <v>206</v>
      </c>
      <c r="F451" s="167" t="s">
        <v>1246</v>
      </c>
      <c r="H451" s="168">
        <v>8</v>
      </c>
      <c r="I451" s="169"/>
      <c r="L451" s="166"/>
      <c r="M451" s="170"/>
      <c r="T451" s="171"/>
      <c r="AT451" s="172" t="s">
        <v>206</v>
      </c>
      <c r="AU451" s="172" t="s">
        <v>149</v>
      </c>
      <c r="AV451" s="12" t="s">
        <v>85</v>
      </c>
      <c r="AW451" s="12" t="s">
        <v>4</v>
      </c>
      <c r="AX451" s="12" t="s">
        <v>83</v>
      </c>
      <c r="AY451" s="172" t="s">
        <v>148</v>
      </c>
    </row>
    <row r="452" spans="2:65" s="1" customFormat="1" ht="24.2" customHeight="1">
      <c r="B452" s="30"/>
      <c r="C452" s="173" t="s">
        <v>779</v>
      </c>
      <c r="D452" s="173" t="s">
        <v>226</v>
      </c>
      <c r="E452" s="174" t="s">
        <v>780</v>
      </c>
      <c r="F452" s="175" t="s">
        <v>781</v>
      </c>
      <c r="G452" s="176" t="s">
        <v>282</v>
      </c>
      <c r="H452" s="177">
        <v>15</v>
      </c>
      <c r="I452" s="178"/>
      <c r="J452" s="179">
        <f>ROUND(I452*H452,2)</f>
        <v>0</v>
      </c>
      <c r="K452" s="180"/>
      <c r="L452" s="181"/>
      <c r="M452" s="182" t="s">
        <v>1</v>
      </c>
      <c r="N452" s="183" t="s">
        <v>40</v>
      </c>
      <c r="P452" s="160">
        <f>O452*H452</f>
        <v>0</v>
      </c>
      <c r="Q452" s="160">
        <v>7E-05</v>
      </c>
      <c r="R452" s="160">
        <f>Q452*H452</f>
        <v>0.00105</v>
      </c>
      <c r="S452" s="160">
        <v>0</v>
      </c>
      <c r="T452" s="161">
        <f>S452*H452</f>
        <v>0</v>
      </c>
      <c r="AR452" s="162" t="s">
        <v>229</v>
      </c>
      <c r="AT452" s="162" t="s">
        <v>226</v>
      </c>
      <c r="AU452" s="162" t="s">
        <v>149</v>
      </c>
      <c r="AY452" s="14" t="s">
        <v>148</v>
      </c>
      <c r="BE452" s="90">
        <f>IF(N452="základní",J452,0)</f>
        <v>0</v>
      </c>
      <c r="BF452" s="90">
        <f>IF(N452="snížená",J452,0)</f>
        <v>0</v>
      </c>
      <c r="BG452" s="90">
        <f>IF(N452="zákl. přenesená",J452,0)</f>
        <v>0</v>
      </c>
      <c r="BH452" s="90">
        <f>IF(N452="sníž. přenesená",J452,0)</f>
        <v>0</v>
      </c>
      <c r="BI452" s="90">
        <f>IF(N452="nulová",J452,0)</f>
        <v>0</v>
      </c>
      <c r="BJ452" s="14" t="s">
        <v>83</v>
      </c>
      <c r="BK452" s="90">
        <f>ROUND(I452*H452,2)</f>
        <v>0</v>
      </c>
      <c r="BL452" s="14" t="s">
        <v>222</v>
      </c>
      <c r="BM452" s="162" t="s">
        <v>782</v>
      </c>
    </row>
    <row r="453" spans="2:47" s="1" customFormat="1" ht="12">
      <c r="B453" s="30"/>
      <c r="D453" s="163" t="s">
        <v>158</v>
      </c>
      <c r="F453" s="164" t="s">
        <v>781</v>
      </c>
      <c r="I453" s="126"/>
      <c r="L453" s="30"/>
      <c r="M453" s="165"/>
      <c r="T453" s="52"/>
      <c r="AT453" s="14" t="s">
        <v>158</v>
      </c>
      <c r="AU453" s="14" t="s">
        <v>149</v>
      </c>
    </row>
    <row r="454" spans="2:51" s="12" customFormat="1" ht="12">
      <c r="B454" s="166"/>
      <c r="D454" s="163" t="s">
        <v>206</v>
      </c>
      <c r="F454" s="167" t="s">
        <v>1247</v>
      </c>
      <c r="H454" s="168">
        <v>15</v>
      </c>
      <c r="I454" s="169"/>
      <c r="L454" s="166"/>
      <c r="M454" s="170"/>
      <c r="T454" s="171"/>
      <c r="AT454" s="172" t="s">
        <v>206</v>
      </c>
      <c r="AU454" s="172" t="s">
        <v>149</v>
      </c>
      <c r="AV454" s="12" t="s">
        <v>85</v>
      </c>
      <c r="AW454" s="12" t="s">
        <v>4</v>
      </c>
      <c r="AX454" s="12" t="s">
        <v>83</v>
      </c>
      <c r="AY454" s="172" t="s">
        <v>148</v>
      </c>
    </row>
    <row r="455" spans="2:65" s="1" customFormat="1" ht="24.2" customHeight="1">
      <c r="B455" s="30"/>
      <c r="C455" s="151" t="s">
        <v>1248</v>
      </c>
      <c r="D455" s="151" t="s">
        <v>152</v>
      </c>
      <c r="E455" s="152" t="s">
        <v>1249</v>
      </c>
      <c r="F455" s="153" t="s">
        <v>1250</v>
      </c>
      <c r="G455" s="154" t="s">
        <v>170</v>
      </c>
      <c r="H455" s="155">
        <v>1</v>
      </c>
      <c r="I455" s="156"/>
      <c r="J455" s="157">
        <f>ROUND(I455*H455,2)</f>
        <v>0</v>
      </c>
      <c r="K455" s="158"/>
      <c r="L455" s="30"/>
      <c r="M455" s="159" t="s">
        <v>1</v>
      </c>
      <c r="N455" s="124" t="s">
        <v>40</v>
      </c>
      <c r="P455" s="160">
        <f>O455*H455</f>
        <v>0</v>
      </c>
      <c r="Q455" s="160">
        <v>0</v>
      </c>
      <c r="R455" s="160">
        <f>Q455*H455</f>
        <v>0</v>
      </c>
      <c r="S455" s="160">
        <v>0</v>
      </c>
      <c r="T455" s="161">
        <f>S455*H455</f>
        <v>0</v>
      </c>
      <c r="AR455" s="162" t="s">
        <v>222</v>
      </c>
      <c r="AT455" s="162" t="s">
        <v>152</v>
      </c>
      <c r="AU455" s="162" t="s">
        <v>149</v>
      </c>
      <c r="AY455" s="14" t="s">
        <v>148</v>
      </c>
      <c r="BE455" s="90">
        <f>IF(N455="základní",J455,0)</f>
        <v>0</v>
      </c>
      <c r="BF455" s="90">
        <f>IF(N455="snížená",J455,0)</f>
        <v>0</v>
      </c>
      <c r="BG455" s="90">
        <f>IF(N455="zákl. přenesená",J455,0)</f>
        <v>0</v>
      </c>
      <c r="BH455" s="90">
        <f>IF(N455="sníž. přenesená",J455,0)</f>
        <v>0</v>
      </c>
      <c r="BI455" s="90">
        <f>IF(N455="nulová",J455,0)</f>
        <v>0</v>
      </c>
      <c r="BJ455" s="14" t="s">
        <v>83</v>
      </c>
      <c r="BK455" s="90">
        <f>ROUND(I455*H455,2)</f>
        <v>0</v>
      </c>
      <c r="BL455" s="14" t="s">
        <v>222</v>
      </c>
      <c r="BM455" s="162" t="s">
        <v>1251</v>
      </c>
    </row>
    <row r="456" spans="2:47" s="1" customFormat="1" ht="19.5">
      <c r="B456" s="30"/>
      <c r="D456" s="163" t="s">
        <v>158</v>
      </c>
      <c r="F456" s="164" t="s">
        <v>1250</v>
      </c>
      <c r="I456" s="126"/>
      <c r="L456" s="30"/>
      <c r="M456" s="165"/>
      <c r="T456" s="52"/>
      <c r="AT456" s="14" t="s">
        <v>158</v>
      </c>
      <c r="AU456" s="14" t="s">
        <v>149</v>
      </c>
    </row>
    <row r="457" spans="2:65" s="1" customFormat="1" ht="24.2" customHeight="1">
      <c r="B457" s="30"/>
      <c r="C457" s="151" t="s">
        <v>1252</v>
      </c>
      <c r="D457" s="151" t="s">
        <v>152</v>
      </c>
      <c r="E457" s="152" t="s">
        <v>1253</v>
      </c>
      <c r="F457" s="153" t="s">
        <v>1254</v>
      </c>
      <c r="G457" s="154" t="s">
        <v>170</v>
      </c>
      <c r="H457" s="155">
        <v>1</v>
      </c>
      <c r="I457" s="156"/>
      <c r="J457" s="157">
        <f>ROUND(I457*H457,2)</f>
        <v>0</v>
      </c>
      <c r="K457" s="158"/>
      <c r="L457" s="30"/>
      <c r="M457" s="159" t="s">
        <v>1</v>
      </c>
      <c r="N457" s="124" t="s">
        <v>40</v>
      </c>
      <c r="P457" s="160">
        <f>O457*H457</f>
        <v>0</v>
      </c>
      <c r="Q457" s="160">
        <v>0</v>
      </c>
      <c r="R457" s="160">
        <f>Q457*H457</f>
        <v>0</v>
      </c>
      <c r="S457" s="160">
        <v>0</v>
      </c>
      <c r="T457" s="161">
        <f>S457*H457</f>
        <v>0</v>
      </c>
      <c r="AR457" s="162" t="s">
        <v>222</v>
      </c>
      <c r="AT457" s="162" t="s">
        <v>152</v>
      </c>
      <c r="AU457" s="162" t="s">
        <v>149</v>
      </c>
      <c r="AY457" s="14" t="s">
        <v>148</v>
      </c>
      <c r="BE457" s="90">
        <f>IF(N457="základní",J457,0)</f>
        <v>0</v>
      </c>
      <c r="BF457" s="90">
        <f>IF(N457="snížená",J457,0)</f>
        <v>0</v>
      </c>
      <c r="BG457" s="90">
        <f>IF(N457="zákl. přenesená",J457,0)</f>
        <v>0</v>
      </c>
      <c r="BH457" s="90">
        <f>IF(N457="sníž. přenesená",J457,0)</f>
        <v>0</v>
      </c>
      <c r="BI457" s="90">
        <f>IF(N457="nulová",J457,0)</f>
        <v>0</v>
      </c>
      <c r="BJ457" s="14" t="s">
        <v>83</v>
      </c>
      <c r="BK457" s="90">
        <f>ROUND(I457*H457,2)</f>
        <v>0</v>
      </c>
      <c r="BL457" s="14" t="s">
        <v>222</v>
      </c>
      <c r="BM457" s="162" t="s">
        <v>1255</v>
      </c>
    </row>
    <row r="458" spans="2:47" s="1" customFormat="1" ht="19.5">
      <c r="B458" s="30"/>
      <c r="D458" s="163" t="s">
        <v>158</v>
      </c>
      <c r="F458" s="164" t="s">
        <v>1256</v>
      </c>
      <c r="I458" s="126"/>
      <c r="L458" s="30"/>
      <c r="M458" s="165"/>
      <c r="T458" s="52"/>
      <c r="AT458" s="14" t="s">
        <v>158</v>
      </c>
      <c r="AU458" s="14" t="s">
        <v>149</v>
      </c>
    </row>
    <row r="459" spans="2:65" s="1" customFormat="1" ht="16.5" customHeight="1">
      <c r="B459" s="30"/>
      <c r="C459" s="173" t="s">
        <v>1257</v>
      </c>
      <c r="D459" s="173" t="s">
        <v>226</v>
      </c>
      <c r="E459" s="174" t="s">
        <v>1258</v>
      </c>
      <c r="F459" s="175" t="s">
        <v>1259</v>
      </c>
      <c r="G459" s="176" t="s">
        <v>170</v>
      </c>
      <c r="H459" s="177">
        <v>1</v>
      </c>
      <c r="I459" s="178"/>
      <c r="J459" s="179">
        <f>ROUND(I459*H459,2)</f>
        <v>0</v>
      </c>
      <c r="K459" s="180"/>
      <c r="L459" s="181"/>
      <c r="M459" s="182" t="s">
        <v>1</v>
      </c>
      <c r="N459" s="183" t="s">
        <v>40</v>
      </c>
      <c r="P459" s="160">
        <f>O459*H459</f>
        <v>0</v>
      </c>
      <c r="Q459" s="160">
        <v>0.00147</v>
      </c>
      <c r="R459" s="160">
        <f>Q459*H459</f>
        <v>0.00147</v>
      </c>
      <c r="S459" s="160">
        <v>0</v>
      </c>
      <c r="T459" s="161">
        <f>S459*H459</f>
        <v>0</v>
      </c>
      <c r="AR459" s="162" t="s">
        <v>229</v>
      </c>
      <c r="AT459" s="162" t="s">
        <v>226</v>
      </c>
      <c r="AU459" s="162" t="s">
        <v>149</v>
      </c>
      <c r="AY459" s="14" t="s">
        <v>148</v>
      </c>
      <c r="BE459" s="90">
        <f>IF(N459="základní",J459,0)</f>
        <v>0</v>
      </c>
      <c r="BF459" s="90">
        <f>IF(N459="snížená",J459,0)</f>
        <v>0</v>
      </c>
      <c r="BG459" s="90">
        <f>IF(N459="zákl. přenesená",J459,0)</f>
        <v>0</v>
      </c>
      <c r="BH459" s="90">
        <f>IF(N459="sníž. přenesená",J459,0)</f>
        <v>0</v>
      </c>
      <c r="BI459" s="90">
        <f>IF(N459="nulová",J459,0)</f>
        <v>0</v>
      </c>
      <c r="BJ459" s="14" t="s">
        <v>83</v>
      </c>
      <c r="BK459" s="90">
        <f>ROUND(I459*H459,2)</f>
        <v>0</v>
      </c>
      <c r="BL459" s="14" t="s">
        <v>222</v>
      </c>
      <c r="BM459" s="162" t="s">
        <v>1260</v>
      </c>
    </row>
    <row r="460" spans="2:47" s="1" customFormat="1" ht="12">
      <c r="B460" s="30"/>
      <c r="D460" s="163" t="s">
        <v>158</v>
      </c>
      <c r="F460" s="164" t="s">
        <v>1259</v>
      </c>
      <c r="I460" s="126"/>
      <c r="L460" s="30"/>
      <c r="M460" s="165"/>
      <c r="T460" s="52"/>
      <c r="AT460" s="14" t="s">
        <v>158</v>
      </c>
      <c r="AU460" s="14" t="s">
        <v>149</v>
      </c>
    </row>
    <row r="461" spans="2:65" s="1" customFormat="1" ht="24.2" customHeight="1">
      <c r="B461" s="30"/>
      <c r="C461" s="151" t="s">
        <v>1261</v>
      </c>
      <c r="D461" s="151" t="s">
        <v>152</v>
      </c>
      <c r="E461" s="152" t="s">
        <v>1262</v>
      </c>
      <c r="F461" s="153" t="s">
        <v>1263</v>
      </c>
      <c r="G461" s="154" t="s">
        <v>170</v>
      </c>
      <c r="H461" s="155">
        <v>1</v>
      </c>
      <c r="I461" s="156"/>
      <c r="J461" s="157">
        <f>ROUND(I461*H461,2)</f>
        <v>0</v>
      </c>
      <c r="K461" s="158"/>
      <c r="L461" s="30"/>
      <c r="M461" s="159" t="s">
        <v>1</v>
      </c>
      <c r="N461" s="124" t="s">
        <v>40</v>
      </c>
      <c r="P461" s="160">
        <f>O461*H461</f>
        <v>0</v>
      </c>
      <c r="Q461" s="160">
        <v>0</v>
      </c>
      <c r="R461" s="160">
        <f>Q461*H461</f>
        <v>0</v>
      </c>
      <c r="S461" s="160">
        <v>0</v>
      </c>
      <c r="T461" s="161">
        <f>S461*H461</f>
        <v>0</v>
      </c>
      <c r="AR461" s="162" t="s">
        <v>222</v>
      </c>
      <c r="AT461" s="162" t="s">
        <v>152</v>
      </c>
      <c r="AU461" s="162" t="s">
        <v>149</v>
      </c>
      <c r="AY461" s="14" t="s">
        <v>148</v>
      </c>
      <c r="BE461" s="90">
        <f>IF(N461="základní",J461,0)</f>
        <v>0</v>
      </c>
      <c r="BF461" s="90">
        <f>IF(N461="snížená",J461,0)</f>
        <v>0</v>
      </c>
      <c r="BG461" s="90">
        <f>IF(N461="zákl. přenesená",J461,0)</f>
        <v>0</v>
      </c>
      <c r="BH461" s="90">
        <f>IF(N461="sníž. přenesená",J461,0)</f>
        <v>0</v>
      </c>
      <c r="BI461" s="90">
        <f>IF(N461="nulová",J461,0)</f>
        <v>0</v>
      </c>
      <c r="BJ461" s="14" t="s">
        <v>83</v>
      </c>
      <c r="BK461" s="90">
        <f>ROUND(I461*H461,2)</f>
        <v>0</v>
      </c>
      <c r="BL461" s="14" t="s">
        <v>222</v>
      </c>
      <c r="BM461" s="162" t="s">
        <v>1264</v>
      </c>
    </row>
    <row r="462" spans="2:47" s="1" customFormat="1" ht="19.5">
      <c r="B462" s="30"/>
      <c r="D462" s="163" t="s">
        <v>158</v>
      </c>
      <c r="F462" s="164" t="s">
        <v>1265</v>
      </c>
      <c r="I462" s="126"/>
      <c r="L462" s="30"/>
      <c r="M462" s="165"/>
      <c r="T462" s="52"/>
      <c r="AT462" s="14" t="s">
        <v>158</v>
      </c>
      <c r="AU462" s="14" t="s">
        <v>149</v>
      </c>
    </row>
    <row r="463" spans="2:65" s="1" customFormat="1" ht="24.2" customHeight="1">
      <c r="B463" s="30"/>
      <c r="C463" s="151" t="s">
        <v>1266</v>
      </c>
      <c r="D463" s="151" t="s">
        <v>152</v>
      </c>
      <c r="E463" s="152" t="s">
        <v>1267</v>
      </c>
      <c r="F463" s="153" t="s">
        <v>1268</v>
      </c>
      <c r="G463" s="154" t="s">
        <v>170</v>
      </c>
      <c r="H463" s="155">
        <v>2</v>
      </c>
      <c r="I463" s="156"/>
      <c r="J463" s="157">
        <f>ROUND(I463*H463,2)</f>
        <v>0</v>
      </c>
      <c r="K463" s="158"/>
      <c r="L463" s="30"/>
      <c r="M463" s="159" t="s">
        <v>1</v>
      </c>
      <c r="N463" s="124" t="s">
        <v>40</v>
      </c>
      <c r="P463" s="160">
        <f>O463*H463</f>
        <v>0</v>
      </c>
      <c r="Q463" s="160">
        <v>0</v>
      </c>
      <c r="R463" s="160">
        <f>Q463*H463</f>
        <v>0</v>
      </c>
      <c r="S463" s="160">
        <v>0</v>
      </c>
      <c r="T463" s="161">
        <f>S463*H463</f>
        <v>0</v>
      </c>
      <c r="AR463" s="162" t="s">
        <v>222</v>
      </c>
      <c r="AT463" s="162" t="s">
        <v>152</v>
      </c>
      <c r="AU463" s="162" t="s">
        <v>149</v>
      </c>
      <c r="AY463" s="14" t="s">
        <v>148</v>
      </c>
      <c r="BE463" s="90">
        <f>IF(N463="základní",J463,0)</f>
        <v>0</v>
      </c>
      <c r="BF463" s="90">
        <f>IF(N463="snížená",J463,0)</f>
        <v>0</v>
      </c>
      <c r="BG463" s="90">
        <f>IF(N463="zákl. přenesená",J463,0)</f>
        <v>0</v>
      </c>
      <c r="BH463" s="90">
        <f>IF(N463="sníž. přenesená",J463,0)</f>
        <v>0</v>
      </c>
      <c r="BI463" s="90">
        <f>IF(N463="nulová",J463,0)</f>
        <v>0</v>
      </c>
      <c r="BJ463" s="14" t="s">
        <v>83</v>
      </c>
      <c r="BK463" s="90">
        <f>ROUND(I463*H463,2)</f>
        <v>0</v>
      </c>
      <c r="BL463" s="14" t="s">
        <v>222</v>
      </c>
      <c r="BM463" s="162" t="s">
        <v>1269</v>
      </c>
    </row>
    <row r="464" spans="2:47" s="1" customFormat="1" ht="19.5">
      <c r="B464" s="30"/>
      <c r="D464" s="163" t="s">
        <v>158</v>
      </c>
      <c r="F464" s="164" t="s">
        <v>1270</v>
      </c>
      <c r="I464" s="126"/>
      <c r="L464" s="30"/>
      <c r="M464" s="165"/>
      <c r="T464" s="52"/>
      <c r="AT464" s="14" t="s">
        <v>158</v>
      </c>
      <c r="AU464" s="14" t="s">
        <v>149</v>
      </c>
    </row>
    <row r="465" spans="2:65" s="1" customFormat="1" ht="24.2" customHeight="1">
      <c r="B465" s="30"/>
      <c r="C465" s="151" t="s">
        <v>1271</v>
      </c>
      <c r="D465" s="151" t="s">
        <v>152</v>
      </c>
      <c r="E465" s="152" t="s">
        <v>1272</v>
      </c>
      <c r="F465" s="153" t="s">
        <v>1273</v>
      </c>
      <c r="G465" s="154" t="s">
        <v>170</v>
      </c>
      <c r="H465" s="155">
        <v>2</v>
      </c>
      <c r="I465" s="156"/>
      <c r="J465" s="157">
        <f>ROUND(I465*H465,2)</f>
        <v>0</v>
      </c>
      <c r="K465" s="158"/>
      <c r="L465" s="30"/>
      <c r="M465" s="159" t="s">
        <v>1</v>
      </c>
      <c r="N465" s="124" t="s">
        <v>40</v>
      </c>
      <c r="P465" s="160">
        <f>O465*H465</f>
        <v>0</v>
      </c>
      <c r="Q465" s="160">
        <v>0</v>
      </c>
      <c r="R465" s="160">
        <f>Q465*H465</f>
        <v>0</v>
      </c>
      <c r="S465" s="160">
        <v>0</v>
      </c>
      <c r="T465" s="161">
        <f>S465*H465</f>
        <v>0</v>
      </c>
      <c r="AR465" s="162" t="s">
        <v>222</v>
      </c>
      <c r="AT465" s="162" t="s">
        <v>152</v>
      </c>
      <c r="AU465" s="162" t="s">
        <v>149</v>
      </c>
      <c r="AY465" s="14" t="s">
        <v>148</v>
      </c>
      <c r="BE465" s="90">
        <f>IF(N465="základní",J465,0)</f>
        <v>0</v>
      </c>
      <c r="BF465" s="90">
        <f>IF(N465="snížená",J465,0)</f>
        <v>0</v>
      </c>
      <c r="BG465" s="90">
        <f>IF(N465="zákl. přenesená",J465,0)</f>
        <v>0</v>
      </c>
      <c r="BH465" s="90">
        <f>IF(N465="sníž. přenesená",J465,0)</f>
        <v>0</v>
      </c>
      <c r="BI465" s="90">
        <f>IF(N465="nulová",J465,0)</f>
        <v>0</v>
      </c>
      <c r="BJ465" s="14" t="s">
        <v>83</v>
      </c>
      <c r="BK465" s="90">
        <f>ROUND(I465*H465,2)</f>
        <v>0</v>
      </c>
      <c r="BL465" s="14" t="s">
        <v>222</v>
      </c>
      <c r="BM465" s="162" t="s">
        <v>1274</v>
      </c>
    </row>
    <row r="466" spans="2:47" s="1" customFormat="1" ht="19.5">
      <c r="B466" s="30"/>
      <c r="D466" s="163" t="s">
        <v>158</v>
      </c>
      <c r="F466" s="164" t="s">
        <v>1275</v>
      </c>
      <c r="I466" s="126"/>
      <c r="L466" s="30"/>
      <c r="M466" s="165"/>
      <c r="T466" s="52"/>
      <c r="AT466" s="14" t="s">
        <v>158</v>
      </c>
      <c r="AU466" s="14" t="s">
        <v>149</v>
      </c>
    </row>
    <row r="467" spans="2:65" s="1" customFormat="1" ht="24.2" customHeight="1">
      <c r="B467" s="30"/>
      <c r="C467" s="173" t="s">
        <v>1276</v>
      </c>
      <c r="D467" s="173" t="s">
        <v>226</v>
      </c>
      <c r="E467" s="174" t="s">
        <v>1277</v>
      </c>
      <c r="F467" s="175" t="s">
        <v>1278</v>
      </c>
      <c r="G467" s="176" t="s">
        <v>170</v>
      </c>
      <c r="H467" s="177">
        <v>2</v>
      </c>
      <c r="I467" s="178"/>
      <c r="J467" s="179">
        <f>ROUND(I467*H467,2)</f>
        <v>0</v>
      </c>
      <c r="K467" s="180"/>
      <c r="L467" s="181"/>
      <c r="M467" s="182" t="s">
        <v>1</v>
      </c>
      <c r="N467" s="183" t="s">
        <v>40</v>
      </c>
      <c r="P467" s="160">
        <f>O467*H467</f>
        <v>0</v>
      </c>
      <c r="Q467" s="160">
        <v>0.00023</v>
      </c>
      <c r="R467" s="160">
        <f>Q467*H467</f>
        <v>0.00046</v>
      </c>
      <c r="S467" s="160">
        <v>0</v>
      </c>
      <c r="T467" s="161">
        <f>S467*H467</f>
        <v>0</v>
      </c>
      <c r="AR467" s="162" t="s">
        <v>229</v>
      </c>
      <c r="AT467" s="162" t="s">
        <v>226</v>
      </c>
      <c r="AU467" s="162" t="s">
        <v>149</v>
      </c>
      <c r="AY467" s="14" t="s">
        <v>148</v>
      </c>
      <c r="BE467" s="90">
        <f>IF(N467="základní",J467,0)</f>
        <v>0</v>
      </c>
      <c r="BF467" s="90">
        <f>IF(N467="snížená",J467,0)</f>
        <v>0</v>
      </c>
      <c r="BG467" s="90">
        <f>IF(N467="zákl. přenesená",J467,0)</f>
        <v>0</v>
      </c>
      <c r="BH467" s="90">
        <f>IF(N467="sníž. přenesená",J467,0)</f>
        <v>0</v>
      </c>
      <c r="BI467" s="90">
        <f>IF(N467="nulová",J467,0)</f>
        <v>0</v>
      </c>
      <c r="BJ467" s="14" t="s">
        <v>83</v>
      </c>
      <c r="BK467" s="90">
        <f>ROUND(I467*H467,2)</f>
        <v>0</v>
      </c>
      <c r="BL467" s="14" t="s">
        <v>222</v>
      </c>
      <c r="BM467" s="162" t="s">
        <v>1279</v>
      </c>
    </row>
    <row r="468" spans="2:47" s="1" customFormat="1" ht="12">
      <c r="B468" s="30"/>
      <c r="D468" s="163" t="s">
        <v>158</v>
      </c>
      <c r="F468" s="164" t="s">
        <v>1278</v>
      </c>
      <c r="I468" s="126"/>
      <c r="L468" s="30"/>
      <c r="M468" s="165"/>
      <c r="T468" s="52"/>
      <c r="AT468" s="14" t="s">
        <v>158</v>
      </c>
      <c r="AU468" s="14" t="s">
        <v>149</v>
      </c>
    </row>
    <row r="469" spans="2:65" s="1" customFormat="1" ht="24.2" customHeight="1">
      <c r="B469" s="30"/>
      <c r="C469" s="173" t="s">
        <v>1280</v>
      </c>
      <c r="D469" s="173" t="s">
        <v>226</v>
      </c>
      <c r="E469" s="174" t="s">
        <v>365</v>
      </c>
      <c r="F469" s="175" t="s">
        <v>366</v>
      </c>
      <c r="G469" s="176" t="s">
        <v>170</v>
      </c>
      <c r="H469" s="177">
        <v>2</v>
      </c>
      <c r="I469" s="178"/>
      <c r="J469" s="179">
        <f>ROUND(I469*H469,2)</f>
        <v>0</v>
      </c>
      <c r="K469" s="180"/>
      <c r="L469" s="181"/>
      <c r="M469" s="182" t="s">
        <v>1</v>
      </c>
      <c r="N469" s="183" t="s">
        <v>40</v>
      </c>
      <c r="P469" s="160">
        <f>O469*H469</f>
        <v>0</v>
      </c>
      <c r="Q469" s="160">
        <v>5E-05</v>
      </c>
      <c r="R469" s="160">
        <f>Q469*H469</f>
        <v>0.0001</v>
      </c>
      <c r="S469" s="160">
        <v>0</v>
      </c>
      <c r="T469" s="161">
        <f>S469*H469</f>
        <v>0</v>
      </c>
      <c r="AR469" s="162" t="s">
        <v>229</v>
      </c>
      <c r="AT469" s="162" t="s">
        <v>226</v>
      </c>
      <c r="AU469" s="162" t="s">
        <v>149</v>
      </c>
      <c r="AY469" s="14" t="s">
        <v>148</v>
      </c>
      <c r="BE469" s="90">
        <f>IF(N469="základní",J469,0)</f>
        <v>0</v>
      </c>
      <c r="BF469" s="90">
        <f>IF(N469="snížená",J469,0)</f>
        <v>0</v>
      </c>
      <c r="BG469" s="90">
        <f>IF(N469="zákl. přenesená",J469,0)</f>
        <v>0</v>
      </c>
      <c r="BH469" s="90">
        <f>IF(N469="sníž. přenesená",J469,0)</f>
        <v>0</v>
      </c>
      <c r="BI469" s="90">
        <f>IF(N469="nulová",J469,0)</f>
        <v>0</v>
      </c>
      <c r="BJ469" s="14" t="s">
        <v>83</v>
      </c>
      <c r="BK469" s="90">
        <f>ROUND(I469*H469,2)</f>
        <v>0</v>
      </c>
      <c r="BL469" s="14" t="s">
        <v>222</v>
      </c>
      <c r="BM469" s="162" t="s">
        <v>1281</v>
      </c>
    </row>
    <row r="470" spans="2:47" s="1" customFormat="1" ht="12">
      <c r="B470" s="30"/>
      <c r="D470" s="163" t="s">
        <v>158</v>
      </c>
      <c r="F470" s="164" t="s">
        <v>366</v>
      </c>
      <c r="I470" s="126"/>
      <c r="L470" s="30"/>
      <c r="M470" s="165"/>
      <c r="T470" s="52"/>
      <c r="AT470" s="14" t="s">
        <v>158</v>
      </c>
      <c r="AU470" s="14" t="s">
        <v>149</v>
      </c>
    </row>
    <row r="471" spans="2:65" s="1" customFormat="1" ht="24.2" customHeight="1">
      <c r="B471" s="30"/>
      <c r="C471" s="173" t="s">
        <v>802</v>
      </c>
      <c r="D471" s="173" t="s">
        <v>226</v>
      </c>
      <c r="E471" s="174" t="s">
        <v>352</v>
      </c>
      <c r="F471" s="175" t="s">
        <v>353</v>
      </c>
      <c r="G471" s="176" t="s">
        <v>170</v>
      </c>
      <c r="H471" s="177">
        <v>1</v>
      </c>
      <c r="I471" s="178"/>
      <c r="J471" s="179">
        <f>ROUND(I471*H471,2)</f>
        <v>0</v>
      </c>
      <c r="K471" s="180"/>
      <c r="L471" s="181"/>
      <c r="M471" s="182" t="s">
        <v>1</v>
      </c>
      <c r="N471" s="183" t="s">
        <v>40</v>
      </c>
      <c r="P471" s="160">
        <f>O471*H471</f>
        <v>0</v>
      </c>
      <c r="Q471" s="160">
        <v>1E-05</v>
      </c>
      <c r="R471" s="160">
        <f>Q471*H471</f>
        <v>1E-05</v>
      </c>
      <c r="S471" s="160">
        <v>0</v>
      </c>
      <c r="T471" s="161">
        <f>S471*H471</f>
        <v>0</v>
      </c>
      <c r="AR471" s="162" t="s">
        <v>229</v>
      </c>
      <c r="AT471" s="162" t="s">
        <v>226</v>
      </c>
      <c r="AU471" s="162" t="s">
        <v>149</v>
      </c>
      <c r="AY471" s="14" t="s">
        <v>148</v>
      </c>
      <c r="BE471" s="90">
        <f>IF(N471="základní",J471,0)</f>
        <v>0</v>
      </c>
      <c r="BF471" s="90">
        <f>IF(N471="snížená",J471,0)</f>
        <v>0</v>
      </c>
      <c r="BG471" s="90">
        <f>IF(N471="zákl. přenesená",J471,0)</f>
        <v>0</v>
      </c>
      <c r="BH471" s="90">
        <f>IF(N471="sníž. přenesená",J471,0)</f>
        <v>0</v>
      </c>
      <c r="BI471" s="90">
        <f>IF(N471="nulová",J471,0)</f>
        <v>0</v>
      </c>
      <c r="BJ471" s="14" t="s">
        <v>83</v>
      </c>
      <c r="BK471" s="90">
        <f>ROUND(I471*H471,2)</f>
        <v>0</v>
      </c>
      <c r="BL471" s="14" t="s">
        <v>222</v>
      </c>
      <c r="BM471" s="162" t="s">
        <v>803</v>
      </c>
    </row>
    <row r="472" spans="2:47" s="1" customFormat="1" ht="12">
      <c r="B472" s="30"/>
      <c r="D472" s="163" t="s">
        <v>158</v>
      </c>
      <c r="F472" s="164" t="s">
        <v>353</v>
      </c>
      <c r="I472" s="126"/>
      <c r="L472" s="30"/>
      <c r="M472" s="165"/>
      <c r="T472" s="52"/>
      <c r="AT472" s="14" t="s">
        <v>158</v>
      </c>
      <c r="AU472" s="14" t="s">
        <v>149</v>
      </c>
    </row>
    <row r="473" spans="2:65" s="1" customFormat="1" ht="24.2" customHeight="1">
      <c r="B473" s="30"/>
      <c r="C473" s="151" t="s">
        <v>804</v>
      </c>
      <c r="D473" s="151" t="s">
        <v>152</v>
      </c>
      <c r="E473" s="152" t="s">
        <v>805</v>
      </c>
      <c r="F473" s="153" t="s">
        <v>806</v>
      </c>
      <c r="G473" s="154" t="s">
        <v>170</v>
      </c>
      <c r="H473" s="155">
        <v>1</v>
      </c>
      <c r="I473" s="156"/>
      <c r="J473" s="157">
        <f>ROUND(I473*H473,2)</f>
        <v>0</v>
      </c>
      <c r="K473" s="158"/>
      <c r="L473" s="30"/>
      <c r="M473" s="159" t="s">
        <v>1</v>
      </c>
      <c r="N473" s="124" t="s">
        <v>40</v>
      </c>
      <c r="P473" s="160">
        <f>O473*H473</f>
        <v>0</v>
      </c>
      <c r="Q473" s="160">
        <v>0</v>
      </c>
      <c r="R473" s="160">
        <f>Q473*H473</f>
        <v>0</v>
      </c>
      <c r="S473" s="160">
        <v>0.0025</v>
      </c>
      <c r="T473" s="161">
        <f>S473*H473</f>
        <v>0.0025</v>
      </c>
      <c r="AR473" s="162" t="s">
        <v>222</v>
      </c>
      <c r="AT473" s="162" t="s">
        <v>152</v>
      </c>
      <c r="AU473" s="162" t="s">
        <v>149</v>
      </c>
      <c r="AY473" s="14" t="s">
        <v>148</v>
      </c>
      <c r="BE473" s="90">
        <f>IF(N473="základní",J473,0)</f>
        <v>0</v>
      </c>
      <c r="BF473" s="90">
        <f>IF(N473="snížená",J473,0)</f>
        <v>0</v>
      </c>
      <c r="BG473" s="90">
        <f>IF(N473="zákl. přenesená",J473,0)</f>
        <v>0</v>
      </c>
      <c r="BH473" s="90">
        <f>IF(N473="sníž. přenesená",J473,0)</f>
        <v>0</v>
      </c>
      <c r="BI473" s="90">
        <f>IF(N473="nulová",J473,0)</f>
        <v>0</v>
      </c>
      <c r="BJ473" s="14" t="s">
        <v>83</v>
      </c>
      <c r="BK473" s="90">
        <f>ROUND(I473*H473,2)</f>
        <v>0</v>
      </c>
      <c r="BL473" s="14" t="s">
        <v>222</v>
      </c>
      <c r="BM473" s="162" t="s">
        <v>807</v>
      </c>
    </row>
    <row r="474" spans="2:47" s="1" customFormat="1" ht="19.5">
      <c r="B474" s="30"/>
      <c r="D474" s="163" t="s">
        <v>158</v>
      </c>
      <c r="F474" s="164" t="s">
        <v>808</v>
      </c>
      <c r="I474" s="126"/>
      <c r="L474" s="30"/>
      <c r="M474" s="165"/>
      <c r="T474" s="52"/>
      <c r="AT474" s="14" t="s">
        <v>158</v>
      </c>
      <c r="AU474" s="14" t="s">
        <v>149</v>
      </c>
    </row>
    <row r="475" spans="2:65" s="1" customFormat="1" ht="24.2" customHeight="1">
      <c r="B475" s="30"/>
      <c r="C475" s="151" t="s">
        <v>809</v>
      </c>
      <c r="D475" s="151" t="s">
        <v>152</v>
      </c>
      <c r="E475" s="152" t="s">
        <v>810</v>
      </c>
      <c r="F475" s="153" t="s">
        <v>811</v>
      </c>
      <c r="G475" s="154" t="s">
        <v>170</v>
      </c>
      <c r="H475" s="155">
        <v>1</v>
      </c>
      <c r="I475" s="156"/>
      <c r="J475" s="157">
        <f>ROUND(I475*H475,2)</f>
        <v>0</v>
      </c>
      <c r="K475" s="158"/>
      <c r="L475" s="30"/>
      <c r="M475" s="159" t="s">
        <v>1</v>
      </c>
      <c r="N475" s="124" t="s">
        <v>40</v>
      </c>
      <c r="P475" s="160">
        <f>O475*H475</f>
        <v>0</v>
      </c>
      <c r="Q475" s="160">
        <v>0</v>
      </c>
      <c r="R475" s="160">
        <f>Q475*H475</f>
        <v>0</v>
      </c>
      <c r="S475" s="160">
        <v>0.0025</v>
      </c>
      <c r="T475" s="161">
        <f>S475*H475</f>
        <v>0.0025</v>
      </c>
      <c r="AR475" s="162" t="s">
        <v>222</v>
      </c>
      <c r="AT475" s="162" t="s">
        <v>152</v>
      </c>
      <c r="AU475" s="162" t="s">
        <v>149</v>
      </c>
      <c r="AY475" s="14" t="s">
        <v>148</v>
      </c>
      <c r="BE475" s="90">
        <f>IF(N475="základní",J475,0)</f>
        <v>0</v>
      </c>
      <c r="BF475" s="90">
        <f>IF(N475="snížená",J475,0)</f>
        <v>0</v>
      </c>
      <c r="BG475" s="90">
        <f>IF(N475="zákl. přenesená",J475,0)</f>
        <v>0</v>
      </c>
      <c r="BH475" s="90">
        <f>IF(N475="sníž. přenesená",J475,0)</f>
        <v>0</v>
      </c>
      <c r="BI475" s="90">
        <f>IF(N475="nulová",J475,0)</f>
        <v>0</v>
      </c>
      <c r="BJ475" s="14" t="s">
        <v>83</v>
      </c>
      <c r="BK475" s="90">
        <f>ROUND(I475*H475,2)</f>
        <v>0</v>
      </c>
      <c r="BL475" s="14" t="s">
        <v>222</v>
      </c>
      <c r="BM475" s="162" t="s">
        <v>812</v>
      </c>
    </row>
    <row r="476" spans="2:47" s="1" customFormat="1" ht="19.5">
      <c r="B476" s="30"/>
      <c r="D476" s="163" t="s">
        <v>158</v>
      </c>
      <c r="F476" s="164" t="s">
        <v>811</v>
      </c>
      <c r="I476" s="126"/>
      <c r="L476" s="30"/>
      <c r="M476" s="165"/>
      <c r="T476" s="52"/>
      <c r="AT476" s="14" t="s">
        <v>158</v>
      </c>
      <c r="AU476" s="14" t="s">
        <v>149</v>
      </c>
    </row>
    <row r="477" spans="2:65" s="1" customFormat="1" ht="24.2" customHeight="1">
      <c r="B477" s="30"/>
      <c r="C477" s="151" t="s">
        <v>813</v>
      </c>
      <c r="D477" s="151" t="s">
        <v>152</v>
      </c>
      <c r="E477" s="152" t="s">
        <v>814</v>
      </c>
      <c r="F477" s="153" t="s">
        <v>815</v>
      </c>
      <c r="G477" s="154" t="s">
        <v>170</v>
      </c>
      <c r="H477" s="155">
        <v>1</v>
      </c>
      <c r="I477" s="156"/>
      <c r="J477" s="157">
        <f>ROUND(I477*H477,2)</f>
        <v>0</v>
      </c>
      <c r="K477" s="158"/>
      <c r="L477" s="30"/>
      <c r="M477" s="159" t="s">
        <v>1</v>
      </c>
      <c r="N477" s="124" t="s">
        <v>40</v>
      </c>
      <c r="P477" s="160">
        <f>O477*H477</f>
        <v>0</v>
      </c>
      <c r="Q477" s="160">
        <v>0</v>
      </c>
      <c r="R477" s="160">
        <f>Q477*H477</f>
        <v>0</v>
      </c>
      <c r="S477" s="160">
        <v>0</v>
      </c>
      <c r="T477" s="161">
        <f>S477*H477</f>
        <v>0</v>
      </c>
      <c r="AR477" s="162" t="s">
        <v>222</v>
      </c>
      <c r="AT477" s="162" t="s">
        <v>152</v>
      </c>
      <c r="AU477" s="162" t="s">
        <v>149</v>
      </c>
      <c r="AY477" s="14" t="s">
        <v>148</v>
      </c>
      <c r="BE477" s="90">
        <f>IF(N477="základní",J477,0)</f>
        <v>0</v>
      </c>
      <c r="BF477" s="90">
        <f>IF(N477="snížená",J477,0)</f>
        <v>0</v>
      </c>
      <c r="BG477" s="90">
        <f>IF(N477="zákl. přenesená",J477,0)</f>
        <v>0</v>
      </c>
      <c r="BH477" s="90">
        <f>IF(N477="sníž. přenesená",J477,0)</f>
        <v>0</v>
      </c>
      <c r="BI477" s="90">
        <f>IF(N477="nulová",J477,0)</f>
        <v>0</v>
      </c>
      <c r="BJ477" s="14" t="s">
        <v>83</v>
      </c>
      <c r="BK477" s="90">
        <f>ROUND(I477*H477,2)</f>
        <v>0</v>
      </c>
      <c r="BL477" s="14" t="s">
        <v>222</v>
      </c>
      <c r="BM477" s="162" t="s">
        <v>816</v>
      </c>
    </row>
    <row r="478" spans="2:47" s="1" customFormat="1" ht="19.5">
      <c r="B478" s="30"/>
      <c r="D478" s="163" t="s">
        <v>158</v>
      </c>
      <c r="F478" s="164" t="s">
        <v>815</v>
      </c>
      <c r="I478" s="126"/>
      <c r="L478" s="30"/>
      <c r="M478" s="165"/>
      <c r="T478" s="52"/>
      <c r="AT478" s="14" t="s">
        <v>158</v>
      </c>
      <c r="AU478" s="14" t="s">
        <v>149</v>
      </c>
    </row>
    <row r="479" spans="2:65" s="1" customFormat="1" ht="16.5" customHeight="1">
      <c r="B479" s="30"/>
      <c r="C479" s="151" t="s">
        <v>817</v>
      </c>
      <c r="D479" s="151" t="s">
        <v>152</v>
      </c>
      <c r="E479" s="152" t="s">
        <v>818</v>
      </c>
      <c r="F479" s="153" t="s">
        <v>819</v>
      </c>
      <c r="G479" s="154" t="s">
        <v>170</v>
      </c>
      <c r="H479" s="155">
        <v>1</v>
      </c>
      <c r="I479" s="156"/>
      <c r="J479" s="157">
        <f>ROUND(I479*H479,2)</f>
        <v>0</v>
      </c>
      <c r="K479" s="158"/>
      <c r="L479" s="30"/>
      <c r="M479" s="159" t="s">
        <v>1</v>
      </c>
      <c r="N479" s="124" t="s">
        <v>40</v>
      </c>
      <c r="P479" s="160">
        <f>O479*H479</f>
        <v>0</v>
      </c>
      <c r="Q479" s="160">
        <v>0</v>
      </c>
      <c r="R479" s="160">
        <f>Q479*H479</f>
        <v>0</v>
      </c>
      <c r="S479" s="160">
        <v>0</v>
      </c>
      <c r="T479" s="161">
        <f>S479*H479</f>
        <v>0</v>
      </c>
      <c r="AR479" s="162" t="s">
        <v>222</v>
      </c>
      <c r="AT479" s="162" t="s">
        <v>152</v>
      </c>
      <c r="AU479" s="162" t="s">
        <v>149</v>
      </c>
      <c r="AY479" s="14" t="s">
        <v>148</v>
      </c>
      <c r="BE479" s="90">
        <f>IF(N479="základní",J479,0)</f>
        <v>0</v>
      </c>
      <c r="BF479" s="90">
        <f>IF(N479="snížená",J479,0)</f>
        <v>0</v>
      </c>
      <c r="BG479" s="90">
        <f>IF(N479="zákl. přenesená",J479,0)</f>
        <v>0</v>
      </c>
      <c r="BH479" s="90">
        <f>IF(N479="sníž. přenesená",J479,0)</f>
        <v>0</v>
      </c>
      <c r="BI479" s="90">
        <f>IF(N479="nulová",J479,0)</f>
        <v>0</v>
      </c>
      <c r="BJ479" s="14" t="s">
        <v>83</v>
      </c>
      <c r="BK479" s="90">
        <f>ROUND(I479*H479,2)</f>
        <v>0</v>
      </c>
      <c r="BL479" s="14" t="s">
        <v>222</v>
      </c>
      <c r="BM479" s="162" t="s">
        <v>820</v>
      </c>
    </row>
    <row r="480" spans="2:47" s="1" customFormat="1" ht="12">
      <c r="B480" s="30"/>
      <c r="D480" s="163" t="s">
        <v>158</v>
      </c>
      <c r="F480" s="164" t="s">
        <v>821</v>
      </c>
      <c r="I480" s="126"/>
      <c r="L480" s="30"/>
      <c r="M480" s="165"/>
      <c r="T480" s="52"/>
      <c r="AT480" s="14" t="s">
        <v>158</v>
      </c>
      <c r="AU480" s="14" t="s">
        <v>149</v>
      </c>
    </row>
    <row r="481" spans="2:65" s="1" customFormat="1" ht="21.75" customHeight="1">
      <c r="B481" s="30"/>
      <c r="C481" s="173" t="s">
        <v>822</v>
      </c>
      <c r="D481" s="173" t="s">
        <v>226</v>
      </c>
      <c r="E481" s="174" t="s">
        <v>823</v>
      </c>
      <c r="F481" s="175" t="s">
        <v>824</v>
      </c>
      <c r="G481" s="176" t="s">
        <v>170</v>
      </c>
      <c r="H481" s="177">
        <v>1</v>
      </c>
      <c r="I481" s="178"/>
      <c r="J481" s="179">
        <f>ROUND(I481*H481,2)</f>
        <v>0</v>
      </c>
      <c r="K481" s="180"/>
      <c r="L481" s="181"/>
      <c r="M481" s="182" t="s">
        <v>1</v>
      </c>
      <c r="N481" s="183" t="s">
        <v>40</v>
      </c>
      <c r="P481" s="160">
        <f>O481*H481</f>
        <v>0</v>
      </c>
      <c r="Q481" s="160">
        <v>0</v>
      </c>
      <c r="R481" s="160">
        <f>Q481*H481</f>
        <v>0</v>
      </c>
      <c r="S481" s="160">
        <v>0</v>
      </c>
      <c r="T481" s="161">
        <f>S481*H481</f>
        <v>0</v>
      </c>
      <c r="AR481" s="162" t="s">
        <v>229</v>
      </c>
      <c r="AT481" s="162" t="s">
        <v>226</v>
      </c>
      <c r="AU481" s="162" t="s">
        <v>149</v>
      </c>
      <c r="AY481" s="14" t="s">
        <v>148</v>
      </c>
      <c r="BE481" s="90">
        <f>IF(N481="základní",J481,0)</f>
        <v>0</v>
      </c>
      <c r="BF481" s="90">
        <f>IF(N481="snížená",J481,0)</f>
        <v>0</v>
      </c>
      <c r="BG481" s="90">
        <f>IF(N481="zákl. přenesená",J481,0)</f>
        <v>0</v>
      </c>
      <c r="BH481" s="90">
        <f>IF(N481="sníž. přenesená",J481,0)</f>
        <v>0</v>
      </c>
      <c r="BI481" s="90">
        <f>IF(N481="nulová",J481,0)</f>
        <v>0</v>
      </c>
      <c r="BJ481" s="14" t="s">
        <v>83</v>
      </c>
      <c r="BK481" s="90">
        <f>ROUND(I481*H481,2)</f>
        <v>0</v>
      </c>
      <c r="BL481" s="14" t="s">
        <v>222</v>
      </c>
      <c r="BM481" s="162" t="s">
        <v>825</v>
      </c>
    </row>
    <row r="482" spans="2:47" s="1" customFormat="1" ht="12">
      <c r="B482" s="30"/>
      <c r="D482" s="163" t="s">
        <v>158</v>
      </c>
      <c r="F482" s="164" t="s">
        <v>824</v>
      </c>
      <c r="I482" s="126"/>
      <c r="L482" s="30"/>
      <c r="M482" s="165"/>
      <c r="T482" s="52"/>
      <c r="AT482" s="14" t="s">
        <v>158</v>
      </c>
      <c r="AU482" s="14" t="s">
        <v>149</v>
      </c>
    </row>
    <row r="483" spans="2:65" s="1" customFormat="1" ht="16.5" customHeight="1">
      <c r="B483" s="30"/>
      <c r="C483" s="151" t="s">
        <v>826</v>
      </c>
      <c r="D483" s="151" t="s">
        <v>152</v>
      </c>
      <c r="E483" s="152" t="s">
        <v>827</v>
      </c>
      <c r="F483" s="153" t="s">
        <v>828</v>
      </c>
      <c r="G483" s="154" t="s">
        <v>170</v>
      </c>
      <c r="H483" s="155">
        <v>1</v>
      </c>
      <c r="I483" s="156"/>
      <c r="J483" s="157">
        <f>ROUND(I483*H483,2)</f>
        <v>0</v>
      </c>
      <c r="K483" s="158"/>
      <c r="L483" s="30"/>
      <c r="M483" s="159" t="s">
        <v>1</v>
      </c>
      <c r="N483" s="124" t="s">
        <v>40</v>
      </c>
      <c r="P483" s="160">
        <f>O483*H483</f>
        <v>0</v>
      </c>
      <c r="Q483" s="160">
        <v>0</v>
      </c>
      <c r="R483" s="160">
        <f>Q483*H483</f>
        <v>0</v>
      </c>
      <c r="S483" s="160">
        <v>0</v>
      </c>
      <c r="T483" s="161">
        <f>S483*H483</f>
        <v>0</v>
      </c>
      <c r="AR483" s="162" t="s">
        <v>222</v>
      </c>
      <c r="AT483" s="162" t="s">
        <v>152</v>
      </c>
      <c r="AU483" s="162" t="s">
        <v>149</v>
      </c>
      <c r="AY483" s="14" t="s">
        <v>148</v>
      </c>
      <c r="BE483" s="90">
        <f>IF(N483="základní",J483,0)</f>
        <v>0</v>
      </c>
      <c r="BF483" s="90">
        <f>IF(N483="snížená",J483,0)</f>
        <v>0</v>
      </c>
      <c r="BG483" s="90">
        <f>IF(N483="zákl. přenesená",J483,0)</f>
        <v>0</v>
      </c>
      <c r="BH483" s="90">
        <f>IF(N483="sníž. přenesená",J483,0)</f>
        <v>0</v>
      </c>
      <c r="BI483" s="90">
        <f>IF(N483="nulová",J483,0)</f>
        <v>0</v>
      </c>
      <c r="BJ483" s="14" t="s">
        <v>83</v>
      </c>
      <c r="BK483" s="90">
        <f>ROUND(I483*H483,2)</f>
        <v>0</v>
      </c>
      <c r="BL483" s="14" t="s">
        <v>222</v>
      </c>
      <c r="BM483" s="162" t="s">
        <v>829</v>
      </c>
    </row>
    <row r="484" spans="2:47" s="1" customFormat="1" ht="12">
      <c r="B484" s="30"/>
      <c r="D484" s="163" t="s">
        <v>158</v>
      </c>
      <c r="F484" s="164" t="s">
        <v>828</v>
      </c>
      <c r="I484" s="126"/>
      <c r="L484" s="30"/>
      <c r="M484" s="165"/>
      <c r="T484" s="52"/>
      <c r="AT484" s="14" t="s">
        <v>158</v>
      </c>
      <c r="AU484" s="14" t="s">
        <v>149</v>
      </c>
    </row>
    <row r="485" spans="2:65" s="1" customFormat="1" ht="16.5" customHeight="1">
      <c r="B485" s="30"/>
      <c r="C485" s="151" t="s">
        <v>830</v>
      </c>
      <c r="D485" s="151" t="s">
        <v>152</v>
      </c>
      <c r="E485" s="152" t="s">
        <v>831</v>
      </c>
      <c r="F485" s="153" t="s">
        <v>832</v>
      </c>
      <c r="G485" s="154" t="s">
        <v>170</v>
      </c>
      <c r="H485" s="155">
        <v>1</v>
      </c>
      <c r="I485" s="156"/>
      <c r="J485" s="157">
        <f>ROUND(I485*H485,2)</f>
        <v>0</v>
      </c>
      <c r="K485" s="158"/>
      <c r="L485" s="30"/>
      <c r="M485" s="159" t="s">
        <v>1</v>
      </c>
      <c r="N485" s="124" t="s">
        <v>40</v>
      </c>
      <c r="P485" s="160">
        <f>O485*H485</f>
        <v>0</v>
      </c>
      <c r="Q485" s="160">
        <v>0</v>
      </c>
      <c r="R485" s="160">
        <f>Q485*H485</f>
        <v>0</v>
      </c>
      <c r="S485" s="160">
        <v>0</v>
      </c>
      <c r="T485" s="161">
        <f>S485*H485</f>
        <v>0</v>
      </c>
      <c r="AR485" s="162" t="s">
        <v>222</v>
      </c>
      <c r="AT485" s="162" t="s">
        <v>152</v>
      </c>
      <c r="AU485" s="162" t="s">
        <v>149</v>
      </c>
      <c r="AY485" s="14" t="s">
        <v>148</v>
      </c>
      <c r="BE485" s="90">
        <f>IF(N485="základní",J485,0)</f>
        <v>0</v>
      </c>
      <c r="BF485" s="90">
        <f>IF(N485="snížená",J485,0)</f>
        <v>0</v>
      </c>
      <c r="BG485" s="90">
        <f>IF(N485="zákl. přenesená",J485,0)</f>
        <v>0</v>
      </c>
      <c r="BH485" s="90">
        <f>IF(N485="sníž. přenesená",J485,0)</f>
        <v>0</v>
      </c>
      <c r="BI485" s="90">
        <f>IF(N485="nulová",J485,0)</f>
        <v>0</v>
      </c>
      <c r="BJ485" s="14" t="s">
        <v>83</v>
      </c>
      <c r="BK485" s="90">
        <f>ROUND(I485*H485,2)</f>
        <v>0</v>
      </c>
      <c r="BL485" s="14" t="s">
        <v>222</v>
      </c>
      <c r="BM485" s="162" t="s">
        <v>833</v>
      </c>
    </row>
    <row r="486" spans="2:47" s="1" customFormat="1" ht="12">
      <c r="B486" s="30"/>
      <c r="D486" s="163" t="s">
        <v>158</v>
      </c>
      <c r="F486" s="164" t="s">
        <v>834</v>
      </c>
      <c r="I486" s="126"/>
      <c r="L486" s="30"/>
      <c r="M486" s="165"/>
      <c r="T486" s="52"/>
      <c r="AT486" s="14" t="s">
        <v>158</v>
      </c>
      <c r="AU486" s="14" t="s">
        <v>149</v>
      </c>
    </row>
    <row r="487" spans="2:65" s="1" customFormat="1" ht="24.2" customHeight="1">
      <c r="B487" s="30"/>
      <c r="C487" s="151" t="s">
        <v>835</v>
      </c>
      <c r="D487" s="151" t="s">
        <v>152</v>
      </c>
      <c r="E487" s="152" t="s">
        <v>836</v>
      </c>
      <c r="F487" s="153" t="s">
        <v>837</v>
      </c>
      <c r="G487" s="154" t="s">
        <v>170</v>
      </c>
      <c r="H487" s="155">
        <v>1</v>
      </c>
      <c r="I487" s="156"/>
      <c r="J487" s="157">
        <f>ROUND(I487*H487,2)</f>
        <v>0</v>
      </c>
      <c r="K487" s="158"/>
      <c r="L487" s="30"/>
      <c r="M487" s="159" t="s">
        <v>1</v>
      </c>
      <c r="N487" s="124" t="s">
        <v>40</v>
      </c>
      <c r="P487" s="160">
        <f>O487*H487</f>
        <v>0</v>
      </c>
      <c r="Q487" s="160">
        <v>0</v>
      </c>
      <c r="R487" s="160">
        <f>Q487*H487</f>
        <v>0</v>
      </c>
      <c r="S487" s="160">
        <v>0</v>
      </c>
      <c r="T487" s="161">
        <f>S487*H487</f>
        <v>0</v>
      </c>
      <c r="AR487" s="162" t="s">
        <v>222</v>
      </c>
      <c r="AT487" s="162" t="s">
        <v>152</v>
      </c>
      <c r="AU487" s="162" t="s">
        <v>149</v>
      </c>
      <c r="AY487" s="14" t="s">
        <v>148</v>
      </c>
      <c r="BE487" s="90">
        <f>IF(N487="základní",J487,0)</f>
        <v>0</v>
      </c>
      <c r="BF487" s="90">
        <f>IF(N487="snížená",J487,0)</f>
        <v>0</v>
      </c>
      <c r="BG487" s="90">
        <f>IF(N487="zákl. přenesená",J487,0)</f>
        <v>0</v>
      </c>
      <c r="BH487" s="90">
        <f>IF(N487="sníž. přenesená",J487,0)</f>
        <v>0</v>
      </c>
      <c r="BI487" s="90">
        <f>IF(N487="nulová",J487,0)</f>
        <v>0</v>
      </c>
      <c r="BJ487" s="14" t="s">
        <v>83</v>
      </c>
      <c r="BK487" s="90">
        <f>ROUND(I487*H487,2)</f>
        <v>0</v>
      </c>
      <c r="BL487" s="14" t="s">
        <v>222</v>
      </c>
      <c r="BM487" s="162" t="s">
        <v>838</v>
      </c>
    </row>
    <row r="488" spans="2:47" s="1" customFormat="1" ht="19.5">
      <c r="B488" s="30"/>
      <c r="D488" s="163" t="s">
        <v>158</v>
      </c>
      <c r="F488" s="164" t="s">
        <v>837</v>
      </c>
      <c r="I488" s="126"/>
      <c r="L488" s="30"/>
      <c r="M488" s="165"/>
      <c r="T488" s="52"/>
      <c r="AT488" s="14" t="s">
        <v>158</v>
      </c>
      <c r="AU488" s="14" t="s">
        <v>149</v>
      </c>
    </row>
    <row r="489" spans="2:65" s="1" customFormat="1" ht="37.9" customHeight="1">
      <c r="B489" s="30"/>
      <c r="C489" s="151" t="s">
        <v>839</v>
      </c>
      <c r="D489" s="151" t="s">
        <v>152</v>
      </c>
      <c r="E489" s="152" t="s">
        <v>840</v>
      </c>
      <c r="F489" s="153" t="s">
        <v>841</v>
      </c>
      <c r="G489" s="154" t="s">
        <v>170</v>
      </c>
      <c r="H489" s="155">
        <v>1</v>
      </c>
      <c r="I489" s="156"/>
      <c r="J489" s="157">
        <f>ROUND(I489*H489,2)</f>
        <v>0</v>
      </c>
      <c r="K489" s="158"/>
      <c r="L489" s="30"/>
      <c r="M489" s="159" t="s">
        <v>1</v>
      </c>
      <c r="N489" s="124" t="s">
        <v>40</v>
      </c>
      <c r="P489" s="160">
        <f>O489*H489</f>
        <v>0</v>
      </c>
      <c r="Q489" s="160">
        <v>0</v>
      </c>
      <c r="R489" s="160">
        <f>Q489*H489</f>
        <v>0</v>
      </c>
      <c r="S489" s="160">
        <v>0.0025</v>
      </c>
      <c r="T489" s="161">
        <f>S489*H489</f>
        <v>0.0025</v>
      </c>
      <c r="AR489" s="162" t="s">
        <v>222</v>
      </c>
      <c r="AT489" s="162" t="s">
        <v>152</v>
      </c>
      <c r="AU489" s="162" t="s">
        <v>149</v>
      </c>
      <c r="AY489" s="14" t="s">
        <v>148</v>
      </c>
      <c r="BE489" s="90">
        <f>IF(N489="základní",J489,0)</f>
        <v>0</v>
      </c>
      <c r="BF489" s="90">
        <f>IF(N489="snížená",J489,0)</f>
        <v>0</v>
      </c>
      <c r="BG489" s="90">
        <f>IF(N489="zákl. přenesená",J489,0)</f>
        <v>0</v>
      </c>
      <c r="BH489" s="90">
        <f>IF(N489="sníž. přenesená",J489,0)</f>
        <v>0</v>
      </c>
      <c r="BI489" s="90">
        <f>IF(N489="nulová",J489,0)</f>
        <v>0</v>
      </c>
      <c r="BJ489" s="14" t="s">
        <v>83</v>
      </c>
      <c r="BK489" s="90">
        <f>ROUND(I489*H489,2)</f>
        <v>0</v>
      </c>
      <c r="BL489" s="14" t="s">
        <v>222</v>
      </c>
      <c r="BM489" s="162" t="s">
        <v>842</v>
      </c>
    </row>
    <row r="490" spans="2:47" s="1" customFormat="1" ht="19.5">
      <c r="B490" s="30"/>
      <c r="D490" s="163" t="s">
        <v>158</v>
      </c>
      <c r="F490" s="164" t="s">
        <v>841</v>
      </c>
      <c r="I490" s="126"/>
      <c r="L490" s="30"/>
      <c r="M490" s="165"/>
      <c r="T490" s="52"/>
      <c r="AT490" s="14" t="s">
        <v>158</v>
      </c>
      <c r="AU490" s="14" t="s">
        <v>149</v>
      </c>
    </row>
    <row r="491" spans="2:65" s="1" customFormat="1" ht="24.2" customHeight="1">
      <c r="B491" s="30"/>
      <c r="C491" s="151" t="s">
        <v>893</v>
      </c>
      <c r="D491" s="151" t="s">
        <v>152</v>
      </c>
      <c r="E491" s="152" t="s">
        <v>894</v>
      </c>
      <c r="F491" s="153" t="s">
        <v>895</v>
      </c>
      <c r="G491" s="154" t="s">
        <v>170</v>
      </c>
      <c r="H491" s="155">
        <v>1</v>
      </c>
      <c r="I491" s="156"/>
      <c r="J491" s="157">
        <f>ROUND(I491*H491,2)</f>
        <v>0</v>
      </c>
      <c r="K491" s="158"/>
      <c r="L491" s="30"/>
      <c r="M491" s="159" t="s">
        <v>1</v>
      </c>
      <c r="N491" s="124" t="s">
        <v>40</v>
      </c>
      <c r="P491" s="160">
        <f>O491*H491</f>
        <v>0</v>
      </c>
      <c r="Q491" s="160">
        <v>0</v>
      </c>
      <c r="R491" s="160">
        <f>Q491*H491</f>
        <v>0</v>
      </c>
      <c r="S491" s="160">
        <v>5E-05</v>
      </c>
      <c r="T491" s="161">
        <f>S491*H491</f>
        <v>5E-05</v>
      </c>
      <c r="AR491" s="162" t="s">
        <v>222</v>
      </c>
      <c r="AT491" s="162" t="s">
        <v>152</v>
      </c>
      <c r="AU491" s="162" t="s">
        <v>149</v>
      </c>
      <c r="AY491" s="14" t="s">
        <v>148</v>
      </c>
      <c r="BE491" s="90">
        <f>IF(N491="základní",J491,0)</f>
        <v>0</v>
      </c>
      <c r="BF491" s="90">
        <f>IF(N491="snížená",J491,0)</f>
        <v>0</v>
      </c>
      <c r="BG491" s="90">
        <f>IF(N491="zákl. přenesená",J491,0)</f>
        <v>0</v>
      </c>
      <c r="BH491" s="90">
        <f>IF(N491="sníž. přenesená",J491,0)</f>
        <v>0</v>
      </c>
      <c r="BI491" s="90">
        <f>IF(N491="nulová",J491,0)</f>
        <v>0</v>
      </c>
      <c r="BJ491" s="14" t="s">
        <v>83</v>
      </c>
      <c r="BK491" s="90">
        <f>ROUND(I491*H491,2)</f>
        <v>0</v>
      </c>
      <c r="BL491" s="14" t="s">
        <v>222</v>
      </c>
      <c r="BM491" s="162" t="s">
        <v>896</v>
      </c>
    </row>
    <row r="492" spans="2:47" s="1" customFormat="1" ht="117">
      <c r="B492" s="30"/>
      <c r="D492" s="163" t="s">
        <v>158</v>
      </c>
      <c r="F492" s="164" t="s">
        <v>1359</v>
      </c>
      <c r="I492" s="126"/>
      <c r="L492" s="30"/>
      <c r="M492" s="165"/>
      <c r="T492" s="52"/>
      <c r="AT492" s="14" t="s">
        <v>158</v>
      </c>
      <c r="AU492" s="14" t="s">
        <v>149</v>
      </c>
    </row>
    <row r="493" spans="2:65" s="1" customFormat="1" ht="37.9" customHeight="1">
      <c r="B493" s="30"/>
      <c r="C493" s="151" t="s">
        <v>897</v>
      </c>
      <c r="D493" s="151" t="s">
        <v>152</v>
      </c>
      <c r="E493" s="152" t="s">
        <v>898</v>
      </c>
      <c r="F493" s="153" t="s">
        <v>899</v>
      </c>
      <c r="G493" s="154" t="s">
        <v>170</v>
      </c>
      <c r="H493" s="155">
        <v>1</v>
      </c>
      <c r="I493" s="156"/>
      <c r="J493" s="157">
        <f>ROUND(I493*H493,2)</f>
        <v>0</v>
      </c>
      <c r="K493" s="158"/>
      <c r="L493" s="30"/>
      <c r="M493" s="159" t="s">
        <v>1</v>
      </c>
      <c r="N493" s="124" t="s">
        <v>40</v>
      </c>
      <c r="P493" s="160">
        <f>O493*H493</f>
        <v>0</v>
      </c>
      <c r="Q493" s="160">
        <v>0</v>
      </c>
      <c r="R493" s="160">
        <f>Q493*H493</f>
        <v>0</v>
      </c>
      <c r="S493" s="160">
        <v>5E-05</v>
      </c>
      <c r="T493" s="161">
        <f>S493*H493</f>
        <v>5E-05</v>
      </c>
      <c r="AR493" s="162" t="s">
        <v>222</v>
      </c>
      <c r="AT493" s="162" t="s">
        <v>152</v>
      </c>
      <c r="AU493" s="162" t="s">
        <v>149</v>
      </c>
      <c r="AY493" s="14" t="s">
        <v>148</v>
      </c>
      <c r="BE493" s="90">
        <f>IF(N493="základní",J493,0)</f>
        <v>0</v>
      </c>
      <c r="BF493" s="90">
        <f>IF(N493="snížená",J493,0)</f>
        <v>0</v>
      </c>
      <c r="BG493" s="90">
        <f>IF(N493="zákl. přenesená",J493,0)</f>
        <v>0</v>
      </c>
      <c r="BH493" s="90">
        <f>IF(N493="sníž. přenesená",J493,0)</f>
        <v>0</v>
      </c>
      <c r="BI493" s="90">
        <f>IF(N493="nulová",J493,0)</f>
        <v>0</v>
      </c>
      <c r="BJ493" s="14" t="s">
        <v>83</v>
      </c>
      <c r="BK493" s="90">
        <f>ROUND(I493*H493,2)</f>
        <v>0</v>
      </c>
      <c r="BL493" s="14" t="s">
        <v>222</v>
      </c>
      <c r="BM493" s="162" t="s">
        <v>900</v>
      </c>
    </row>
    <row r="494" spans="2:47" s="1" customFormat="1" ht="107.25">
      <c r="B494" s="30"/>
      <c r="D494" s="163" t="s">
        <v>158</v>
      </c>
      <c r="F494" s="164" t="s">
        <v>1360</v>
      </c>
      <c r="I494" s="126"/>
      <c r="L494" s="30"/>
      <c r="M494" s="165"/>
      <c r="T494" s="52"/>
      <c r="AT494" s="14" t="s">
        <v>158</v>
      </c>
      <c r="AU494" s="14" t="s">
        <v>149</v>
      </c>
    </row>
    <row r="495" spans="2:63" s="11" customFormat="1" ht="20.85" customHeight="1">
      <c r="B495" s="139"/>
      <c r="D495" s="140" t="s">
        <v>74</v>
      </c>
      <c r="E495" s="149" t="s">
        <v>901</v>
      </c>
      <c r="F495" s="149" t="s">
        <v>902</v>
      </c>
      <c r="I495" s="142"/>
      <c r="J495" s="150">
        <f>BK495</f>
        <v>0</v>
      </c>
      <c r="L495" s="139"/>
      <c r="M495" s="144"/>
      <c r="P495" s="145">
        <f>SUM(P496:P507)</f>
        <v>0</v>
      </c>
      <c r="R495" s="145">
        <f>SUM(R496:R507)</f>
        <v>0.0014500000000000001</v>
      </c>
      <c r="T495" s="146">
        <f>SUM(T496:T507)</f>
        <v>0</v>
      </c>
      <c r="AR495" s="140" t="s">
        <v>85</v>
      </c>
      <c r="AT495" s="147" t="s">
        <v>74</v>
      </c>
      <c r="AU495" s="147" t="s">
        <v>85</v>
      </c>
      <c r="AY495" s="140" t="s">
        <v>148</v>
      </c>
      <c r="BK495" s="148">
        <f>SUM(BK496:BK507)</f>
        <v>0</v>
      </c>
    </row>
    <row r="496" spans="2:65" s="1" customFormat="1" ht="37.9" customHeight="1">
      <c r="B496" s="30"/>
      <c r="C496" s="151" t="s">
        <v>903</v>
      </c>
      <c r="D496" s="151" t="s">
        <v>152</v>
      </c>
      <c r="E496" s="152" t="s">
        <v>904</v>
      </c>
      <c r="F496" s="153" t="s">
        <v>905</v>
      </c>
      <c r="G496" s="154" t="s">
        <v>170</v>
      </c>
      <c r="H496" s="155">
        <v>1</v>
      </c>
      <c r="I496" s="156"/>
      <c r="J496" s="157">
        <f>ROUND(I496*H496,2)</f>
        <v>0</v>
      </c>
      <c r="K496" s="158"/>
      <c r="L496" s="30"/>
      <c r="M496" s="159" t="s">
        <v>1</v>
      </c>
      <c r="N496" s="124" t="s">
        <v>40</v>
      </c>
      <c r="P496" s="160">
        <f>O496*H496</f>
        <v>0</v>
      </c>
      <c r="Q496" s="160">
        <v>0</v>
      </c>
      <c r="R496" s="160">
        <f>Q496*H496</f>
        <v>0</v>
      </c>
      <c r="S496" s="160">
        <v>0</v>
      </c>
      <c r="T496" s="161">
        <f>S496*H496</f>
        <v>0</v>
      </c>
      <c r="AR496" s="162" t="s">
        <v>222</v>
      </c>
      <c r="AT496" s="162" t="s">
        <v>152</v>
      </c>
      <c r="AU496" s="162" t="s">
        <v>149</v>
      </c>
      <c r="AY496" s="14" t="s">
        <v>148</v>
      </c>
      <c r="BE496" s="90">
        <f>IF(N496="základní",J496,0)</f>
        <v>0</v>
      </c>
      <c r="BF496" s="90">
        <f>IF(N496="snížená",J496,0)</f>
        <v>0</v>
      </c>
      <c r="BG496" s="90">
        <f>IF(N496="zákl. přenesená",J496,0)</f>
        <v>0</v>
      </c>
      <c r="BH496" s="90">
        <f>IF(N496="sníž. přenesená",J496,0)</f>
        <v>0</v>
      </c>
      <c r="BI496" s="90">
        <f>IF(N496="nulová",J496,0)</f>
        <v>0</v>
      </c>
      <c r="BJ496" s="14" t="s">
        <v>83</v>
      </c>
      <c r="BK496" s="90">
        <f>ROUND(I496*H496,2)</f>
        <v>0</v>
      </c>
      <c r="BL496" s="14" t="s">
        <v>222</v>
      </c>
      <c r="BM496" s="162" t="s">
        <v>906</v>
      </c>
    </row>
    <row r="497" spans="2:47" s="1" customFormat="1" ht="19.5">
      <c r="B497" s="30"/>
      <c r="D497" s="163" t="s">
        <v>158</v>
      </c>
      <c r="F497" s="164" t="s">
        <v>905</v>
      </c>
      <c r="I497" s="126"/>
      <c r="L497" s="30"/>
      <c r="M497" s="165"/>
      <c r="T497" s="52"/>
      <c r="AT497" s="14" t="s">
        <v>158</v>
      </c>
      <c r="AU497" s="14" t="s">
        <v>149</v>
      </c>
    </row>
    <row r="498" spans="2:65" s="1" customFormat="1" ht="24.2" customHeight="1">
      <c r="B498" s="30"/>
      <c r="C498" s="173" t="s">
        <v>907</v>
      </c>
      <c r="D498" s="173" t="s">
        <v>226</v>
      </c>
      <c r="E498" s="174" t="s">
        <v>908</v>
      </c>
      <c r="F498" s="175" t="s">
        <v>909</v>
      </c>
      <c r="G498" s="176" t="s">
        <v>170</v>
      </c>
      <c r="H498" s="177">
        <v>1</v>
      </c>
      <c r="I498" s="178"/>
      <c r="J498" s="179">
        <f>ROUND(I498*H498,2)</f>
        <v>0</v>
      </c>
      <c r="K498" s="180"/>
      <c r="L498" s="181"/>
      <c r="M498" s="182" t="s">
        <v>1</v>
      </c>
      <c r="N498" s="183" t="s">
        <v>40</v>
      </c>
      <c r="P498" s="160">
        <f>O498*H498</f>
        <v>0</v>
      </c>
      <c r="Q498" s="160">
        <v>0.0001</v>
      </c>
      <c r="R498" s="160">
        <f>Q498*H498</f>
        <v>0.0001</v>
      </c>
      <c r="S498" s="160">
        <v>0</v>
      </c>
      <c r="T498" s="161">
        <f>S498*H498</f>
        <v>0</v>
      </c>
      <c r="AR498" s="162" t="s">
        <v>229</v>
      </c>
      <c r="AT498" s="162" t="s">
        <v>226</v>
      </c>
      <c r="AU498" s="162" t="s">
        <v>149</v>
      </c>
      <c r="AY498" s="14" t="s">
        <v>148</v>
      </c>
      <c r="BE498" s="90">
        <f>IF(N498="základní",J498,0)</f>
        <v>0</v>
      </c>
      <c r="BF498" s="90">
        <f>IF(N498="snížená",J498,0)</f>
        <v>0</v>
      </c>
      <c r="BG498" s="90">
        <f>IF(N498="zákl. přenesená",J498,0)</f>
        <v>0</v>
      </c>
      <c r="BH498" s="90">
        <f>IF(N498="sníž. přenesená",J498,0)</f>
        <v>0</v>
      </c>
      <c r="BI498" s="90">
        <f>IF(N498="nulová",J498,0)</f>
        <v>0</v>
      </c>
      <c r="BJ498" s="14" t="s">
        <v>83</v>
      </c>
      <c r="BK498" s="90">
        <f>ROUND(I498*H498,2)</f>
        <v>0</v>
      </c>
      <c r="BL498" s="14" t="s">
        <v>222</v>
      </c>
      <c r="BM498" s="162" t="s">
        <v>910</v>
      </c>
    </row>
    <row r="499" spans="2:47" s="1" customFormat="1" ht="19.5">
      <c r="B499" s="30"/>
      <c r="D499" s="163" t="s">
        <v>158</v>
      </c>
      <c r="F499" s="164" t="s">
        <v>909</v>
      </c>
      <c r="I499" s="126"/>
      <c r="L499" s="30"/>
      <c r="M499" s="165"/>
      <c r="T499" s="52"/>
      <c r="AT499" s="14" t="s">
        <v>158</v>
      </c>
      <c r="AU499" s="14" t="s">
        <v>149</v>
      </c>
    </row>
    <row r="500" spans="2:65" s="1" customFormat="1" ht="24.2" customHeight="1">
      <c r="B500" s="30"/>
      <c r="C500" s="151" t="s">
        <v>911</v>
      </c>
      <c r="D500" s="151" t="s">
        <v>152</v>
      </c>
      <c r="E500" s="152" t="s">
        <v>912</v>
      </c>
      <c r="F500" s="153" t="s">
        <v>913</v>
      </c>
      <c r="G500" s="154" t="s">
        <v>499</v>
      </c>
      <c r="H500" s="155">
        <v>1</v>
      </c>
      <c r="I500" s="156"/>
      <c r="J500" s="157">
        <f>ROUND(I500*H500,2)</f>
        <v>0</v>
      </c>
      <c r="K500" s="158"/>
      <c r="L500" s="30"/>
      <c r="M500" s="159" t="s">
        <v>1</v>
      </c>
      <c r="N500" s="124" t="s">
        <v>40</v>
      </c>
      <c r="P500" s="160">
        <f>O500*H500</f>
        <v>0</v>
      </c>
      <c r="Q500" s="160">
        <v>0</v>
      </c>
      <c r="R500" s="160">
        <f>Q500*H500</f>
        <v>0</v>
      </c>
      <c r="S500" s="160">
        <v>0</v>
      </c>
      <c r="T500" s="161">
        <f>S500*H500</f>
        <v>0</v>
      </c>
      <c r="AR500" s="162" t="s">
        <v>222</v>
      </c>
      <c r="AT500" s="162" t="s">
        <v>152</v>
      </c>
      <c r="AU500" s="162" t="s">
        <v>149</v>
      </c>
      <c r="AY500" s="14" t="s">
        <v>148</v>
      </c>
      <c r="BE500" s="90">
        <f>IF(N500="základní",J500,0)</f>
        <v>0</v>
      </c>
      <c r="BF500" s="90">
        <f>IF(N500="snížená",J500,0)</f>
        <v>0</v>
      </c>
      <c r="BG500" s="90">
        <f>IF(N500="zákl. přenesená",J500,0)</f>
        <v>0</v>
      </c>
      <c r="BH500" s="90">
        <f>IF(N500="sníž. přenesená",J500,0)</f>
        <v>0</v>
      </c>
      <c r="BI500" s="90">
        <f>IF(N500="nulová",J500,0)</f>
        <v>0</v>
      </c>
      <c r="BJ500" s="14" t="s">
        <v>83</v>
      </c>
      <c r="BK500" s="90">
        <f>ROUND(I500*H500,2)</f>
        <v>0</v>
      </c>
      <c r="BL500" s="14" t="s">
        <v>222</v>
      </c>
      <c r="BM500" s="162" t="s">
        <v>914</v>
      </c>
    </row>
    <row r="501" spans="2:47" s="1" customFormat="1" ht="12">
      <c r="B501" s="30"/>
      <c r="D501" s="163" t="s">
        <v>158</v>
      </c>
      <c r="F501" s="164" t="s">
        <v>913</v>
      </c>
      <c r="I501" s="126"/>
      <c r="L501" s="30"/>
      <c r="M501" s="165"/>
      <c r="T501" s="52"/>
      <c r="AT501" s="14" t="s">
        <v>158</v>
      </c>
      <c r="AU501" s="14" t="s">
        <v>149</v>
      </c>
    </row>
    <row r="502" spans="2:65" s="1" customFormat="1" ht="21.75" customHeight="1">
      <c r="B502" s="30"/>
      <c r="C502" s="151" t="s">
        <v>915</v>
      </c>
      <c r="D502" s="151" t="s">
        <v>152</v>
      </c>
      <c r="E502" s="152" t="s">
        <v>916</v>
      </c>
      <c r="F502" s="153" t="s">
        <v>917</v>
      </c>
      <c r="G502" s="154" t="s">
        <v>170</v>
      </c>
      <c r="H502" s="155">
        <v>2</v>
      </c>
      <c r="I502" s="156"/>
      <c r="J502" s="157">
        <f>ROUND(I502*H502,2)</f>
        <v>0</v>
      </c>
      <c r="K502" s="158"/>
      <c r="L502" s="30"/>
      <c r="M502" s="159" t="s">
        <v>1</v>
      </c>
      <c r="N502" s="124" t="s">
        <v>40</v>
      </c>
      <c r="P502" s="160">
        <f>O502*H502</f>
        <v>0</v>
      </c>
      <c r="Q502" s="160">
        <v>0</v>
      </c>
      <c r="R502" s="160">
        <f>Q502*H502</f>
        <v>0</v>
      </c>
      <c r="S502" s="160">
        <v>0</v>
      </c>
      <c r="T502" s="161">
        <f>S502*H502</f>
        <v>0</v>
      </c>
      <c r="AR502" s="162" t="s">
        <v>222</v>
      </c>
      <c r="AT502" s="162" t="s">
        <v>152</v>
      </c>
      <c r="AU502" s="162" t="s">
        <v>149</v>
      </c>
      <c r="AY502" s="14" t="s">
        <v>148</v>
      </c>
      <c r="BE502" s="90">
        <f>IF(N502="základní",J502,0)</f>
        <v>0</v>
      </c>
      <c r="BF502" s="90">
        <f>IF(N502="snížená",J502,0)</f>
        <v>0</v>
      </c>
      <c r="BG502" s="90">
        <f>IF(N502="zákl. přenesená",J502,0)</f>
        <v>0</v>
      </c>
      <c r="BH502" s="90">
        <f>IF(N502="sníž. přenesená",J502,0)</f>
        <v>0</v>
      </c>
      <c r="BI502" s="90">
        <f>IF(N502="nulová",J502,0)</f>
        <v>0</v>
      </c>
      <c r="BJ502" s="14" t="s">
        <v>83</v>
      </c>
      <c r="BK502" s="90">
        <f>ROUND(I502*H502,2)</f>
        <v>0</v>
      </c>
      <c r="BL502" s="14" t="s">
        <v>222</v>
      </c>
      <c r="BM502" s="162" t="s">
        <v>918</v>
      </c>
    </row>
    <row r="503" spans="2:47" s="1" customFormat="1" ht="19.5">
      <c r="B503" s="30"/>
      <c r="D503" s="163" t="s">
        <v>158</v>
      </c>
      <c r="F503" s="164" t="s">
        <v>919</v>
      </c>
      <c r="I503" s="126"/>
      <c r="L503" s="30"/>
      <c r="M503" s="165"/>
      <c r="T503" s="52"/>
      <c r="AT503" s="14" t="s">
        <v>158</v>
      </c>
      <c r="AU503" s="14" t="s">
        <v>149</v>
      </c>
    </row>
    <row r="504" spans="2:65" s="1" customFormat="1" ht="21.75" customHeight="1">
      <c r="B504" s="30"/>
      <c r="C504" s="151" t="s">
        <v>920</v>
      </c>
      <c r="D504" s="151" t="s">
        <v>152</v>
      </c>
      <c r="E504" s="152" t="s">
        <v>921</v>
      </c>
      <c r="F504" s="153" t="s">
        <v>922</v>
      </c>
      <c r="G504" s="154" t="s">
        <v>170</v>
      </c>
      <c r="H504" s="155">
        <v>15</v>
      </c>
      <c r="I504" s="156"/>
      <c r="J504" s="157">
        <f>ROUND(I504*H504,2)</f>
        <v>0</v>
      </c>
      <c r="K504" s="158"/>
      <c r="L504" s="30"/>
      <c r="M504" s="159" t="s">
        <v>1</v>
      </c>
      <c r="N504" s="124" t="s">
        <v>40</v>
      </c>
      <c r="P504" s="160">
        <f>O504*H504</f>
        <v>0</v>
      </c>
      <c r="Q504" s="160">
        <v>0</v>
      </c>
      <c r="R504" s="160">
        <f>Q504*H504</f>
        <v>0</v>
      </c>
      <c r="S504" s="160">
        <v>0</v>
      </c>
      <c r="T504" s="161">
        <f>S504*H504</f>
        <v>0</v>
      </c>
      <c r="AR504" s="162" t="s">
        <v>222</v>
      </c>
      <c r="AT504" s="162" t="s">
        <v>152</v>
      </c>
      <c r="AU504" s="162" t="s">
        <v>149</v>
      </c>
      <c r="AY504" s="14" t="s">
        <v>148</v>
      </c>
      <c r="BE504" s="90">
        <f>IF(N504="základní",J504,0)</f>
        <v>0</v>
      </c>
      <c r="BF504" s="90">
        <f>IF(N504="snížená",J504,0)</f>
        <v>0</v>
      </c>
      <c r="BG504" s="90">
        <f>IF(N504="zákl. přenesená",J504,0)</f>
        <v>0</v>
      </c>
      <c r="BH504" s="90">
        <f>IF(N504="sníž. přenesená",J504,0)</f>
        <v>0</v>
      </c>
      <c r="BI504" s="90">
        <f>IF(N504="nulová",J504,0)</f>
        <v>0</v>
      </c>
      <c r="BJ504" s="14" t="s">
        <v>83</v>
      </c>
      <c r="BK504" s="90">
        <f>ROUND(I504*H504,2)</f>
        <v>0</v>
      </c>
      <c r="BL504" s="14" t="s">
        <v>222</v>
      </c>
      <c r="BM504" s="162" t="s">
        <v>923</v>
      </c>
    </row>
    <row r="505" spans="2:47" s="1" customFormat="1" ht="12">
      <c r="B505" s="30"/>
      <c r="D505" s="163" t="s">
        <v>158</v>
      </c>
      <c r="F505" s="164" t="s">
        <v>924</v>
      </c>
      <c r="I505" s="126"/>
      <c r="L505" s="30"/>
      <c r="M505" s="165"/>
      <c r="T505" s="52"/>
      <c r="AT505" s="14" t="s">
        <v>158</v>
      </c>
      <c r="AU505" s="14" t="s">
        <v>149</v>
      </c>
    </row>
    <row r="506" spans="2:65" s="1" customFormat="1" ht="16.5" customHeight="1">
      <c r="B506" s="30"/>
      <c r="C506" s="173" t="s">
        <v>925</v>
      </c>
      <c r="D506" s="173" t="s">
        <v>226</v>
      </c>
      <c r="E506" s="174" t="s">
        <v>926</v>
      </c>
      <c r="F506" s="175" t="s">
        <v>927</v>
      </c>
      <c r="G506" s="176" t="s">
        <v>170</v>
      </c>
      <c r="H506" s="177">
        <v>15</v>
      </c>
      <c r="I506" s="178"/>
      <c r="J506" s="179">
        <f>ROUND(I506*H506,2)</f>
        <v>0</v>
      </c>
      <c r="K506" s="180"/>
      <c r="L506" s="181"/>
      <c r="M506" s="182" t="s">
        <v>1</v>
      </c>
      <c r="N506" s="183" t="s">
        <v>40</v>
      </c>
      <c r="P506" s="160">
        <f>O506*H506</f>
        <v>0</v>
      </c>
      <c r="Q506" s="160">
        <v>9E-05</v>
      </c>
      <c r="R506" s="160">
        <f>Q506*H506</f>
        <v>0.00135</v>
      </c>
      <c r="S506" s="160">
        <v>0</v>
      </c>
      <c r="T506" s="161">
        <f>S506*H506</f>
        <v>0</v>
      </c>
      <c r="AR506" s="162" t="s">
        <v>229</v>
      </c>
      <c r="AT506" s="162" t="s">
        <v>226</v>
      </c>
      <c r="AU506" s="162" t="s">
        <v>149</v>
      </c>
      <c r="AY506" s="14" t="s">
        <v>148</v>
      </c>
      <c r="BE506" s="90">
        <f>IF(N506="základní",J506,0)</f>
        <v>0</v>
      </c>
      <c r="BF506" s="90">
        <f>IF(N506="snížená",J506,0)</f>
        <v>0</v>
      </c>
      <c r="BG506" s="90">
        <f>IF(N506="zákl. přenesená",J506,0)</f>
        <v>0</v>
      </c>
      <c r="BH506" s="90">
        <f>IF(N506="sníž. přenesená",J506,0)</f>
        <v>0</v>
      </c>
      <c r="BI506" s="90">
        <f>IF(N506="nulová",J506,0)</f>
        <v>0</v>
      </c>
      <c r="BJ506" s="14" t="s">
        <v>83</v>
      </c>
      <c r="BK506" s="90">
        <f>ROUND(I506*H506,2)</f>
        <v>0</v>
      </c>
      <c r="BL506" s="14" t="s">
        <v>222</v>
      </c>
      <c r="BM506" s="162" t="s">
        <v>928</v>
      </c>
    </row>
    <row r="507" spans="2:47" s="1" customFormat="1" ht="12">
      <c r="B507" s="30"/>
      <c r="D507" s="163" t="s">
        <v>158</v>
      </c>
      <c r="F507" s="164" t="s">
        <v>927</v>
      </c>
      <c r="I507" s="126"/>
      <c r="L507" s="30"/>
      <c r="M507" s="165"/>
      <c r="T507" s="52"/>
      <c r="AT507" s="14" t="s">
        <v>158</v>
      </c>
      <c r="AU507" s="14" t="s">
        <v>149</v>
      </c>
    </row>
    <row r="508" spans="2:63" s="11" customFormat="1" ht="22.9" customHeight="1">
      <c r="B508" s="139"/>
      <c r="D508" s="140" t="s">
        <v>74</v>
      </c>
      <c r="E508" s="149" t="s">
        <v>938</v>
      </c>
      <c r="F508" s="149" t="s">
        <v>939</v>
      </c>
      <c r="I508" s="142"/>
      <c r="J508" s="150">
        <f>BK508</f>
        <v>0</v>
      </c>
      <c r="L508" s="139"/>
      <c r="M508" s="144"/>
      <c r="P508" s="145">
        <f>P509+P510+P511</f>
        <v>0</v>
      </c>
      <c r="R508" s="145">
        <f>R509+R510+R511</f>
        <v>0.039599999999999996</v>
      </c>
      <c r="T508" s="146">
        <f>T509+T510+T511</f>
        <v>0.00015000000000000001</v>
      </c>
      <c r="AR508" s="140" t="s">
        <v>85</v>
      </c>
      <c r="AT508" s="147" t="s">
        <v>74</v>
      </c>
      <c r="AU508" s="147" t="s">
        <v>83</v>
      </c>
      <c r="AY508" s="140" t="s">
        <v>148</v>
      </c>
      <c r="BK508" s="148">
        <f>BK509+BK510+BK511</f>
        <v>0</v>
      </c>
    </row>
    <row r="509" spans="2:65" s="1" customFormat="1" ht="33" customHeight="1">
      <c r="B509" s="30"/>
      <c r="C509" s="151" t="s">
        <v>948</v>
      </c>
      <c r="D509" s="151" t="s">
        <v>152</v>
      </c>
      <c r="E509" s="152" t="s">
        <v>949</v>
      </c>
      <c r="F509" s="153" t="s">
        <v>950</v>
      </c>
      <c r="G509" s="154" t="s">
        <v>499</v>
      </c>
      <c r="H509" s="155">
        <v>1</v>
      </c>
      <c r="I509" s="156"/>
      <c r="J509" s="157">
        <f>ROUND(I509*H509,2)</f>
        <v>0</v>
      </c>
      <c r="K509" s="158"/>
      <c r="L509" s="30"/>
      <c r="M509" s="159" t="s">
        <v>1</v>
      </c>
      <c r="N509" s="124" t="s">
        <v>40</v>
      </c>
      <c r="P509" s="160">
        <f>O509*H509</f>
        <v>0</v>
      </c>
      <c r="Q509" s="160">
        <v>0</v>
      </c>
      <c r="R509" s="160">
        <f>Q509*H509</f>
        <v>0</v>
      </c>
      <c r="S509" s="160">
        <v>0</v>
      </c>
      <c r="T509" s="161">
        <f>S509*H509</f>
        <v>0</v>
      </c>
      <c r="AR509" s="162" t="s">
        <v>222</v>
      </c>
      <c r="AT509" s="162" t="s">
        <v>152</v>
      </c>
      <c r="AU509" s="162" t="s">
        <v>85</v>
      </c>
      <c r="AY509" s="14" t="s">
        <v>148</v>
      </c>
      <c r="BE509" s="90">
        <f>IF(N509="základní",J509,0)</f>
        <v>0</v>
      </c>
      <c r="BF509" s="90">
        <f>IF(N509="snížená",J509,0)</f>
        <v>0</v>
      </c>
      <c r="BG509" s="90">
        <f>IF(N509="zákl. přenesená",J509,0)</f>
        <v>0</v>
      </c>
      <c r="BH509" s="90">
        <f>IF(N509="sníž. přenesená",J509,0)</f>
        <v>0</v>
      </c>
      <c r="BI509" s="90">
        <f>IF(N509="nulová",J509,0)</f>
        <v>0</v>
      </c>
      <c r="BJ509" s="14" t="s">
        <v>83</v>
      </c>
      <c r="BK509" s="90">
        <f>ROUND(I509*H509,2)</f>
        <v>0</v>
      </c>
      <c r="BL509" s="14" t="s">
        <v>222</v>
      </c>
      <c r="BM509" s="162" t="s">
        <v>951</v>
      </c>
    </row>
    <row r="510" spans="2:47" s="1" customFormat="1" ht="29.25">
      <c r="B510" s="30"/>
      <c r="D510" s="163" t="s">
        <v>158</v>
      </c>
      <c r="F510" s="164" t="s">
        <v>952</v>
      </c>
      <c r="I510" s="126"/>
      <c r="L510" s="30"/>
      <c r="M510" s="165"/>
      <c r="T510" s="52"/>
      <c r="AT510" s="14" t="s">
        <v>158</v>
      </c>
      <c r="AU510" s="14" t="s">
        <v>85</v>
      </c>
    </row>
    <row r="511" spans="2:63" s="11" customFormat="1" ht="20.85" customHeight="1">
      <c r="B511" s="139"/>
      <c r="D511" s="140" t="s">
        <v>74</v>
      </c>
      <c r="E511" s="149" t="s">
        <v>1282</v>
      </c>
      <c r="F511" s="149" t="s">
        <v>1283</v>
      </c>
      <c r="I511" s="142"/>
      <c r="J511" s="150">
        <f>BK511</f>
        <v>0</v>
      </c>
      <c r="L511" s="139"/>
      <c r="M511" s="144"/>
      <c r="P511" s="145">
        <f>SUM(P512:P545)</f>
        <v>0</v>
      </c>
      <c r="R511" s="145">
        <f>SUM(R512:R545)</f>
        <v>0.039599999999999996</v>
      </c>
      <c r="T511" s="146">
        <f>SUM(T512:T545)</f>
        <v>0.00015000000000000001</v>
      </c>
      <c r="AR511" s="140" t="s">
        <v>85</v>
      </c>
      <c r="AT511" s="147" t="s">
        <v>74</v>
      </c>
      <c r="AU511" s="147" t="s">
        <v>85</v>
      </c>
      <c r="AY511" s="140" t="s">
        <v>148</v>
      </c>
      <c r="BK511" s="148">
        <f>SUM(BK512:BK545)</f>
        <v>0</v>
      </c>
    </row>
    <row r="512" spans="2:65" s="1" customFormat="1" ht="24.2" customHeight="1">
      <c r="B512" s="30"/>
      <c r="C512" s="151" t="s">
        <v>1284</v>
      </c>
      <c r="D512" s="151" t="s">
        <v>152</v>
      </c>
      <c r="E512" s="152" t="s">
        <v>1285</v>
      </c>
      <c r="F512" s="153" t="s">
        <v>1286</v>
      </c>
      <c r="G512" s="154" t="s">
        <v>170</v>
      </c>
      <c r="H512" s="155">
        <v>3</v>
      </c>
      <c r="I512" s="156"/>
      <c r="J512" s="157">
        <f>ROUND(I512*H512,2)</f>
        <v>0</v>
      </c>
      <c r="K512" s="158"/>
      <c r="L512" s="30"/>
      <c r="M512" s="159" t="s">
        <v>1</v>
      </c>
      <c r="N512" s="124" t="s">
        <v>40</v>
      </c>
      <c r="P512" s="160">
        <f>O512*H512</f>
        <v>0</v>
      </c>
      <c r="Q512" s="160">
        <v>0</v>
      </c>
      <c r="R512" s="160">
        <f>Q512*H512</f>
        <v>0</v>
      </c>
      <c r="S512" s="160">
        <v>0</v>
      </c>
      <c r="T512" s="161">
        <f>S512*H512</f>
        <v>0</v>
      </c>
      <c r="AR512" s="162" t="s">
        <v>222</v>
      </c>
      <c r="AT512" s="162" t="s">
        <v>152</v>
      </c>
      <c r="AU512" s="162" t="s">
        <v>149</v>
      </c>
      <c r="AY512" s="14" t="s">
        <v>148</v>
      </c>
      <c r="BE512" s="90">
        <f>IF(N512="základní",J512,0)</f>
        <v>0</v>
      </c>
      <c r="BF512" s="90">
        <f>IF(N512="snížená",J512,0)</f>
        <v>0</v>
      </c>
      <c r="BG512" s="90">
        <f>IF(N512="zákl. přenesená",J512,0)</f>
        <v>0</v>
      </c>
      <c r="BH512" s="90">
        <f>IF(N512="sníž. přenesená",J512,0)</f>
        <v>0</v>
      </c>
      <c r="BI512" s="90">
        <f>IF(N512="nulová",J512,0)</f>
        <v>0</v>
      </c>
      <c r="BJ512" s="14" t="s">
        <v>83</v>
      </c>
      <c r="BK512" s="90">
        <f>ROUND(I512*H512,2)</f>
        <v>0</v>
      </c>
      <c r="BL512" s="14" t="s">
        <v>222</v>
      </c>
      <c r="BM512" s="162" t="s">
        <v>1287</v>
      </c>
    </row>
    <row r="513" spans="2:47" s="1" customFormat="1" ht="19.5">
      <c r="B513" s="30"/>
      <c r="D513" s="163" t="s">
        <v>158</v>
      </c>
      <c r="F513" s="164" t="s">
        <v>1288</v>
      </c>
      <c r="I513" s="126"/>
      <c r="L513" s="30"/>
      <c r="M513" s="165"/>
      <c r="T513" s="52"/>
      <c r="AT513" s="14" t="s">
        <v>158</v>
      </c>
      <c r="AU513" s="14" t="s">
        <v>149</v>
      </c>
    </row>
    <row r="514" spans="2:65" s="1" customFormat="1" ht="44.25" customHeight="1">
      <c r="B514" s="30"/>
      <c r="C514" s="173" t="s">
        <v>1289</v>
      </c>
      <c r="D514" s="173" t="s">
        <v>226</v>
      </c>
      <c r="E514" s="174" t="s">
        <v>1290</v>
      </c>
      <c r="F514" s="175" t="s">
        <v>1291</v>
      </c>
      <c r="G514" s="176" t="s">
        <v>170</v>
      </c>
      <c r="H514" s="177">
        <v>3</v>
      </c>
      <c r="I514" s="178"/>
      <c r="J514" s="179">
        <f>ROUND(I514*H514,2)</f>
        <v>0</v>
      </c>
      <c r="K514" s="180"/>
      <c r="L514" s="181"/>
      <c r="M514" s="182" t="s">
        <v>1</v>
      </c>
      <c r="N514" s="183" t="s">
        <v>40</v>
      </c>
      <c r="P514" s="160">
        <f>O514*H514</f>
        <v>0</v>
      </c>
      <c r="Q514" s="160">
        <v>0.0002</v>
      </c>
      <c r="R514" s="160">
        <f>Q514*H514</f>
        <v>0.0006000000000000001</v>
      </c>
      <c r="S514" s="160">
        <v>0</v>
      </c>
      <c r="T514" s="161">
        <f>S514*H514</f>
        <v>0</v>
      </c>
      <c r="AR514" s="162" t="s">
        <v>229</v>
      </c>
      <c r="AT514" s="162" t="s">
        <v>226</v>
      </c>
      <c r="AU514" s="162" t="s">
        <v>149</v>
      </c>
      <c r="AY514" s="14" t="s">
        <v>148</v>
      </c>
      <c r="BE514" s="90">
        <f>IF(N514="základní",J514,0)</f>
        <v>0</v>
      </c>
      <c r="BF514" s="90">
        <f>IF(N514="snížená",J514,0)</f>
        <v>0</v>
      </c>
      <c r="BG514" s="90">
        <f>IF(N514="zákl. přenesená",J514,0)</f>
        <v>0</v>
      </c>
      <c r="BH514" s="90">
        <f>IF(N514="sníž. přenesená",J514,0)</f>
        <v>0</v>
      </c>
      <c r="BI514" s="90">
        <f>IF(N514="nulová",J514,0)</f>
        <v>0</v>
      </c>
      <c r="BJ514" s="14" t="s">
        <v>83</v>
      </c>
      <c r="BK514" s="90">
        <f>ROUND(I514*H514,2)</f>
        <v>0</v>
      </c>
      <c r="BL514" s="14" t="s">
        <v>222</v>
      </c>
      <c r="BM514" s="162" t="s">
        <v>1292</v>
      </c>
    </row>
    <row r="515" spans="2:47" s="1" customFormat="1" ht="29.25">
      <c r="B515" s="30"/>
      <c r="D515" s="163" t="s">
        <v>158</v>
      </c>
      <c r="F515" s="164" t="s">
        <v>1291</v>
      </c>
      <c r="I515" s="126"/>
      <c r="L515" s="30"/>
      <c r="M515" s="165"/>
      <c r="T515" s="52"/>
      <c r="AT515" s="14" t="s">
        <v>158</v>
      </c>
      <c r="AU515" s="14" t="s">
        <v>149</v>
      </c>
    </row>
    <row r="516" spans="2:65" s="1" customFormat="1" ht="16.5" customHeight="1">
      <c r="B516" s="30"/>
      <c r="C516" s="151" t="s">
        <v>1293</v>
      </c>
      <c r="D516" s="151" t="s">
        <v>152</v>
      </c>
      <c r="E516" s="152" t="s">
        <v>1294</v>
      </c>
      <c r="F516" s="153" t="s">
        <v>1295</v>
      </c>
      <c r="G516" s="154" t="s">
        <v>170</v>
      </c>
      <c r="H516" s="155">
        <v>3</v>
      </c>
      <c r="I516" s="156"/>
      <c r="J516" s="157">
        <f>ROUND(I516*H516,2)</f>
        <v>0</v>
      </c>
      <c r="K516" s="158"/>
      <c r="L516" s="30"/>
      <c r="M516" s="159" t="s">
        <v>1</v>
      </c>
      <c r="N516" s="124" t="s">
        <v>40</v>
      </c>
      <c r="P516" s="160">
        <f>O516*H516</f>
        <v>0</v>
      </c>
      <c r="Q516" s="160">
        <v>0</v>
      </c>
      <c r="R516" s="160">
        <f>Q516*H516</f>
        <v>0</v>
      </c>
      <c r="S516" s="160">
        <v>0</v>
      </c>
      <c r="T516" s="161">
        <f>S516*H516</f>
        <v>0</v>
      </c>
      <c r="AR516" s="162" t="s">
        <v>222</v>
      </c>
      <c r="AT516" s="162" t="s">
        <v>152</v>
      </c>
      <c r="AU516" s="162" t="s">
        <v>149</v>
      </c>
      <c r="AY516" s="14" t="s">
        <v>148</v>
      </c>
      <c r="BE516" s="90">
        <f>IF(N516="základní",J516,0)</f>
        <v>0</v>
      </c>
      <c r="BF516" s="90">
        <f>IF(N516="snížená",J516,0)</f>
        <v>0</v>
      </c>
      <c r="BG516" s="90">
        <f>IF(N516="zákl. přenesená",J516,0)</f>
        <v>0</v>
      </c>
      <c r="BH516" s="90">
        <f>IF(N516="sníž. přenesená",J516,0)</f>
        <v>0</v>
      </c>
      <c r="BI516" s="90">
        <f>IF(N516="nulová",J516,0)</f>
        <v>0</v>
      </c>
      <c r="BJ516" s="14" t="s">
        <v>83</v>
      </c>
      <c r="BK516" s="90">
        <f>ROUND(I516*H516,2)</f>
        <v>0</v>
      </c>
      <c r="BL516" s="14" t="s">
        <v>222</v>
      </c>
      <c r="BM516" s="162" t="s">
        <v>1296</v>
      </c>
    </row>
    <row r="517" spans="2:47" s="1" customFormat="1" ht="12">
      <c r="B517" s="30"/>
      <c r="D517" s="163" t="s">
        <v>158</v>
      </c>
      <c r="F517" s="164" t="s">
        <v>1297</v>
      </c>
      <c r="I517" s="126"/>
      <c r="L517" s="30"/>
      <c r="M517" s="165"/>
      <c r="T517" s="52"/>
      <c r="AT517" s="14" t="s">
        <v>158</v>
      </c>
      <c r="AU517" s="14" t="s">
        <v>149</v>
      </c>
    </row>
    <row r="518" spans="2:65" s="1" customFormat="1" ht="24.2" customHeight="1">
      <c r="B518" s="30"/>
      <c r="C518" s="151" t="s">
        <v>1298</v>
      </c>
      <c r="D518" s="151" t="s">
        <v>152</v>
      </c>
      <c r="E518" s="152" t="s">
        <v>1299</v>
      </c>
      <c r="F518" s="153" t="s">
        <v>1300</v>
      </c>
      <c r="G518" s="154" t="s">
        <v>170</v>
      </c>
      <c r="H518" s="155">
        <v>3</v>
      </c>
      <c r="I518" s="156"/>
      <c r="J518" s="157">
        <f>ROUND(I518*H518,2)</f>
        <v>0</v>
      </c>
      <c r="K518" s="158"/>
      <c r="L518" s="30"/>
      <c r="M518" s="159" t="s">
        <v>1</v>
      </c>
      <c r="N518" s="124" t="s">
        <v>40</v>
      </c>
      <c r="P518" s="160">
        <f>O518*H518</f>
        <v>0</v>
      </c>
      <c r="Q518" s="160">
        <v>0</v>
      </c>
      <c r="R518" s="160">
        <f>Q518*H518</f>
        <v>0</v>
      </c>
      <c r="S518" s="160">
        <v>0</v>
      </c>
      <c r="T518" s="161">
        <f>S518*H518</f>
        <v>0</v>
      </c>
      <c r="AR518" s="162" t="s">
        <v>222</v>
      </c>
      <c r="AT518" s="162" t="s">
        <v>152</v>
      </c>
      <c r="AU518" s="162" t="s">
        <v>149</v>
      </c>
      <c r="AY518" s="14" t="s">
        <v>148</v>
      </c>
      <c r="BE518" s="90">
        <f>IF(N518="základní",J518,0)</f>
        <v>0</v>
      </c>
      <c r="BF518" s="90">
        <f>IF(N518="snížená",J518,0)</f>
        <v>0</v>
      </c>
      <c r="BG518" s="90">
        <f>IF(N518="zákl. přenesená",J518,0)</f>
        <v>0</v>
      </c>
      <c r="BH518" s="90">
        <f>IF(N518="sníž. přenesená",J518,0)</f>
        <v>0</v>
      </c>
      <c r="BI518" s="90">
        <f>IF(N518="nulová",J518,0)</f>
        <v>0</v>
      </c>
      <c r="BJ518" s="14" t="s">
        <v>83</v>
      </c>
      <c r="BK518" s="90">
        <f>ROUND(I518*H518,2)</f>
        <v>0</v>
      </c>
      <c r="BL518" s="14" t="s">
        <v>222</v>
      </c>
      <c r="BM518" s="162" t="s">
        <v>1301</v>
      </c>
    </row>
    <row r="519" spans="2:47" s="1" customFormat="1" ht="19.5">
      <c r="B519" s="30"/>
      <c r="D519" s="163" t="s">
        <v>158</v>
      </c>
      <c r="F519" s="164" t="s">
        <v>1302</v>
      </c>
      <c r="I519" s="126"/>
      <c r="L519" s="30"/>
      <c r="M519" s="165"/>
      <c r="T519" s="52"/>
      <c r="AT519" s="14" t="s">
        <v>158</v>
      </c>
      <c r="AU519" s="14" t="s">
        <v>149</v>
      </c>
    </row>
    <row r="520" spans="2:65" s="1" customFormat="1" ht="21.75" customHeight="1">
      <c r="B520" s="30"/>
      <c r="C520" s="151" t="s">
        <v>1303</v>
      </c>
      <c r="D520" s="151" t="s">
        <v>152</v>
      </c>
      <c r="E520" s="152" t="s">
        <v>1304</v>
      </c>
      <c r="F520" s="153" t="s">
        <v>1305</v>
      </c>
      <c r="G520" s="154" t="s">
        <v>170</v>
      </c>
      <c r="H520" s="155">
        <v>3</v>
      </c>
      <c r="I520" s="156"/>
      <c r="J520" s="157">
        <f>ROUND(I520*H520,2)</f>
        <v>0</v>
      </c>
      <c r="K520" s="158"/>
      <c r="L520" s="30"/>
      <c r="M520" s="159" t="s">
        <v>1</v>
      </c>
      <c r="N520" s="124" t="s">
        <v>40</v>
      </c>
      <c r="P520" s="160">
        <f>O520*H520</f>
        <v>0</v>
      </c>
      <c r="Q520" s="160">
        <v>0</v>
      </c>
      <c r="R520" s="160">
        <f>Q520*H520</f>
        <v>0</v>
      </c>
      <c r="S520" s="160">
        <v>0</v>
      </c>
      <c r="T520" s="161">
        <f>S520*H520</f>
        <v>0</v>
      </c>
      <c r="AR520" s="162" t="s">
        <v>222</v>
      </c>
      <c r="AT520" s="162" t="s">
        <v>152</v>
      </c>
      <c r="AU520" s="162" t="s">
        <v>149</v>
      </c>
      <c r="AY520" s="14" t="s">
        <v>148</v>
      </c>
      <c r="BE520" s="90">
        <f>IF(N520="základní",J520,0)</f>
        <v>0</v>
      </c>
      <c r="BF520" s="90">
        <f>IF(N520="snížená",J520,0)</f>
        <v>0</v>
      </c>
      <c r="BG520" s="90">
        <f>IF(N520="zákl. přenesená",J520,0)</f>
        <v>0</v>
      </c>
      <c r="BH520" s="90">
        <f>IF(N520="sníž. přenesená",J520,0)</f>
        <v>0</v>
      </c>
      <c r="BI520" s="90">
        <f>IF(N520="nulová",J520,0)</f>
        <v>0</v>
      </c>
      <c r="BJ520" s="14" t="s">
        <v>83</v>
      </c>
      <c r="BK520" s="90">
        <f>ROUND(I520*H520,2)</f>
        <v>0</v>
      </c>
      <c r="BL520" s="14" t="s">
        <v>222</v>
      </c>
      <c r="BM520" s="162" t="s">
        <v>1306</v>
      </c>
    </row>
    <row r="521" spans="2:47" s="1" customFormat="1" ht="12">
      <c r="B521" s="30"/>
      <c r="D521" s="163" t="s">
        <v>158</v>
      </c>
      <c r="F521" s="164" t="s">
        <v>1307</v>
      </c>
      <c r="I521" s="126"/>
      <c r="L521" s="30"/>
      <c r="M521" s="165"/>
      <c r="T521" s="52"/>
      <c r="AT521" s="14" t="s">
        <v>158</v>
      </c>
      <c r="AU521" s="14" t="s">
        <v>149</v>
      </c>
    </row>
    <row r="522" spans="2:65" s="1" customFormat="1" ht="16.5" customHeight="1">
      <c r="B522" s="30"/>
      <c r="C522" s="151" t="s">
        <v>1308</v>
      </c>
      <c r="D522" s="151" t="s">
        <v>152</v>
      </c>
      <c r="E522" s="152" t="s">
        <v>1309</v>
      </c>
      <c r="F522" s="153" t="s">
        <v>1310</v>
      </c>
      <c r="G522" s="154" t="s">
        <v>170</v>
      </c>
      <c r="H522" s="155">
        <v>3</v>
      </c>
      <c r="I522" s="156"/>
      <c r="J522" s="157">
        <f>ROUND(I522*H522,2)</f>
        <v>0</v>
      </c>
      <c r="K522" s="158"/>
      <c r="L522" s="30"/>
      <c r="M522" s="159" t="s">
        <v>1</v>
      </c>
      <c r="N522" s="124" t="s">
        <v>40</v>
      </c>
      <c r="P522" s="160">
        <f>O522*H522</f>
        <v>0</v>
      </c>
      <c r="Q522" s="160">
        <v>0</v>
      </c>
      <c r="R522" s="160">
        <f>Q522*H522</f>
        <v>0</v>
      </c>
      <c r="S522" s="160">
        <v>0</v>
      </c>
      <c r="T522" s="161">
        <f>S522*H522</f>
        <v>0</v>
      </c>
      <c r="AR522" s="162" t="s">
        <v>222</v>
      </c>
      <c r="AT522" s="162" t="s">
        <v>152</v>
      </c>
      <c r="AU522" s="162" t="s">
        <v>149</v>
      </c>
      <c r="AY522" s="14" t="s">
        <v>148</v>
      </c>
      <c r="BE522" s="90">
        <f>IF(N522="základní",J522,0)</f>
        <v>0</v>
      </c>
      <c r="BF522" s="90">
        <f>IF(N522="snížená",J522,0)</f>
        <v>0</v>
      </c>
      <c r="BG522" s="90">
        <f>IF(N522="zákl. přenesená",J522,0)</f>
        <v>0</v>
      </c>
      <c r="BH522" s="90">
        <f>IF(N522="sníž. přenesená",J522,0)</f>
        <v>0</v>
      </c>
      <c r="BI522" s="90">
        <f>IF(N522="nulová",J522,0)</f>
        <v>0</v>
      </c>
      <c r="BJ522" s="14" t="s">
        <v>83</v>
      </c>
      <c r="BK522" s="90">
        <f>ROUND(I522*H522,2)</f>
        <v>0</v>
      </c>
      <c r="BL522" s="14" t="s">
        <v>222</v>
      </c>
      <c r="BM522" s="162" t="s">
        <v>1311</v>
      </c>
    </row>
    <row r="523" spans="2:47" s="1" customFormat="1" ht="12">
      <c r="B523" s="30"/>
      <c r="D523" s="163" t="s">
        <v>158</v>
      </c>
      <c r="F523" s="164" t="s">
        <v>1312</v>
      </c>
      <c r="I523" s="126"/>
      <c r="L523" s="30"/>
      <c r="M523" s="165"/>
      <c r="T523" s="52"/>
      <c r="AT523" s="14" t="s">
        <v>158</v>
      </c>
      <c r="AU523" s="14" t="s">
        <v>149</v>
      </c>
    </row>
    <row r="524" spans="2:65" s="1" customFormat="1" ht="16.5" customHeight="1">
      <c r="B524" s="30"/>
      <c r="C524" s="151" t="s">
        <v>1313</v>
      </c>
      <c r="D524" s="151" t="s">
        <v>152</v>
      </c>
      <c r="E524" s="152" t="s">
        <v>1314</v>
      </c>
      <c r="F524" s="153" t="s">
        <v>1315</v>
      </c>
      <c r="G524" s="154" t="s">
        <v>170</v>
      </c>
      <c r="H524" s="155">
        <v>3</v>
      </c>
      <c r="I524" s="156"/>
      <c r="J524" s="157">
        <f>ROUND(I524*H524,2)</f>
        <v>0</v>
      </c>
      <c r="K524" s="158"/>
      <c r="L524" s="30"/>
      <c r="M524" s="159" t="s">
        <v>1</v>
      </c>
      <c r="N524" s="124" t="s">
        <v>40</v>
      </c>
      <c r="P524" s="160">
        <f>O524*H524</f>
        <v>0</v>
      </c>
      <c r="Q524" s="160">
        <v>0</v>
      </c>
      <c r="R524" s="160">
        <f>Q524*H524</f>
        <v>0</v>
      </c>
      <c r="S524" s="160">
        <v>0</v>
      </c>
      <c r="T524" s="161">
        <f>S524*H524</f>
        <v>0</v>
      </c>
      <c r="AR524" s="162" t="s">
        <v>222</v>
      </c>
      <c r="AT524" s="162" t="s">
        <v>152</v>
      </c>
      <c r="AU524" s="162" t="s">
        <v>149</v>
      </c>
      <c r="AY524" s="14" t="s">
        <v>148</v>
      </c>
      <c r="BE524" s="90">
        <f>IF(N524="základní",J524,0)</f>
        <v>0</v>
      </c>
      <c r="BF524" s="90">
        <f>IF(N524="snížená",J524,0)</f>
        <v>0</v>
      </c>
      <c r="BG524" s="90">
        <f>IF(N524="zákl. přenesená",J524,0)</f>
        <v>0</v>
      </c>
      <c r="BH524" s="90">
        <f>IF(N524="sníž. přenesená",J524,0)</f>
        <v>0</v>
      </c>
      <c r="BI524" s="90">
        <f>IF(N524="nulová",J524,0)</f>
        <v>0</v>
      </c>
      <c r="BJ524" s="14" t="s">
        <v>83</v>
      </c>
      <c r="BK524" s="90">
        <f>ROUND(I524*H524,2)</f>
        <v>0</v>
      </c>
      <c r="BL524" s="14" t="s">
        <v>222</v>
      </c>
      <c r="BM524" s="162" t="s">
        <v>1316</v>
      </c>
    </row>
    <row r="525" spans="2:47" s="1" customFormat="1" ht="19.5">
      <c r="B525" s="30"/>
      <c r="D525" s="163" t="s">
        <v>158</v>
      </c>
      <c r="F525" s="164" t="s">
        <v>1317</v>
      </c>
      <c r="I525" s="126"/>
      <c r="L525" s="30"/>
      <c r="M525" s="165"/>
      <c r="T525" s="52"/>
      <c r="AT525" s="14" t="s">
        <v>158</v>
      </c>
      <c r="AU525" s="14" t="s">
        <v>149</v>
      </c>
    </row>
    <row r="526" spans="2:65" s="1" customFormat="1" ht="24.2" customHeight="1">
      <c r="B526" s="30"/>
      <c r="C526" s="151" t="s">
        <v>1318</v>
      </c>
      <c r="D526" s="151" t="s">
        <v>152</v>
      </c>
      <c r="E526" s="152" t="s">
        <v>1319</v>
      </c>
      <c r="F526" s="153" t="s">
        <v>1320</v>
      </c>
      <c r="G526" s="154" t="s">
        <v>282</v>
      </c>
      <c r="H526" s="155">
        <v>90</v>
      </c>
      <c r="I526" s="156"/>
      <c r="J526" s="157">
        <f>ROUND(I526*H526,2)</f>
        <v>0</v>
      </c>
      <c r="K526" s="158"/>
      <c r="L526" s="30"/>
      <c r="M526" s="159" t="s">
        <v>1</v>
      </c>
      <c r="N526" s="124" t="s">
        <v>40</v>
      </c>
      <c r="P526" s="160">
        <f>O526*H526</f>
        <v>0</v>
      </c>
      <c r="Q526" s="160">
        <v>0</v>
      </c>
      <c r="R526" s="160">
        <f>Q526*H526</f>
        <v>0</v>
      </c>
      <c r="S526" s="160">
        <v>0</v>
      </c>
      <c r="T526" s="161">
        <f>S526*H526</f>
        <v>0</v>
      </c>
      <c r="AR526" s="162" t="s">
        <v>222</v>
      </c>
      <c r="AT526" s="162" t="s">
        <v>152</v>
      </c>
      <c r="AU526" s="162" t="s">
        <v>149</v>
      </c>
      <c r="AY526" s="14" t="s">
        <v>148</v>
      </c>
      <c r="BE526" s="90">
        <f>IF(N526="základní",J526,0)</f>
        <v>0</v>
      </c>
      <c r="BF526" s="90">
        <f>IF(N526="snížená",J526,0)</f>
        <v>0</v>
      </c>
      <c r="BG526" s="90">
        <f>IF(N526="zákl. přenesená",J526,0)</f>
        <v>0</v>
      </c>
      <c r="BH526" s="90">
        <f>IF(N526="sníž. přenesená",J526,0)</f>
        <v>0</v>
      </c>
      <c r="BI526" s="90">
        <f>IF(N526="nulová",J526,0)</f>
        <v>0</v>
      </c>
      <c r="BJ526" s="14" t="s">
        <v>83</v>
      </c>
      <c r="BK526" s="90">
        <f>ROUND(I526*H526,2)</f>
        <v>0</v>
      </c>
      <c r="BL526" s="14" t="s">
        <v>222</v>
      </c>
      <c r="BM526" s="162" t="s">
        <v>1321</v>
      </c>
    </row>
    <row r="527" spans="2:47" s="1" customFormat="1" ht="29.25">
      <c r="B527" s="30"/>
      <c r="D527" s="163" t="s">
        <v>158</v>
      </c>
      <c r="F527" s="164" t="s">
        <v>1322</v>
      </c>
      <c r="I527" s="126"/>
      <c r="L527" s="30"/>
      <c r="M527" s="165"/>
      <c r="T527" s="52"/>
      <c r="AT527" s="14" t="s">
        <v>158</v>
      </c>
      <c r="AU527" s="14" t="s">
        <v>149</v>
      </c>
    </row>
    <row r="528" spans="2:65" s="1" customFormat="1" ht="24.2" customHeight="1">
      <c r="B528" s="30"/>
      <c r="C528" s="173" t="s">
        <v>1323</v>
      </c>
      <c r="D528" s="173" t="s">
        <v>226</v>
      </c>
      <c r="E528" s="174" t="s">
        <v>1324</v>
      </c>
      <c r="F528" s="175" t="s">
        <v>1325</v>
      </c>
      <c r="G528" s="176" t="s">
        <v>282</v>
      </c>
      <c r="H528" s="177">
        <v>90</v>
      </c>
      <c r="I528" s="178"/>
      <c r="J528" s="179">
        <f>ROUND(I528*H528,2)</f>
        <v>0</v>
      </c>
      <c r="K528" s="180"/>
      <c r="L528" s="181"/>
      <c r="M528" s="182" t="s">
        <v>1</v>
      </c>
      <c r="N528" s="183" t="s">
        <v>40</v>
      </c>
      <c r="P528" s="160">
        <f>O528*H528</f>
        <v>0</v>
      </c>
      <c r="Q528" s="160">
        <v>0.00021</v>
      </c>
      <c r="R528" s="160">
        <f>Q528*H528</f>
        <v>0.0189</v>
      </c>
      <c r="S528" s="160">
        <v>0</v>
      </c>
      <c r="T528" s="161">
        <f>S528*H528</f>
        <v>0</v>
      </c>
      <c r="AR528" s="162" t="s">
        <v>229</v>
      </c>
      <c r="AT528" s="162" t="s">
        <v>226</v>
      </c>
      <c r="AU528" s="162" t="s">
        <v>149</v>
      </c>
      <c r="AY528" s="14" t="s">
        <v>148</v>
      </c>
      <c r="BE528" s="90">
        <f>IF(N528="základní",J528,0)</f>
        <v>0</v>
      </c>
      <c r="BF528" s="90">
        <f>IF(N528="snížená",J528,0)</f>
        <v>0</v>
      </c>
      <c r="BG528" s="90">
        <f>IF(N528="zákl. přenesená",J528,0)</f>
        <v>0</v>
      </c>
      <c r="BH528" s="90">
        <f>IF(N528="sníž. přenesená",J528,0)</f>
        <v>0</v>
      </c>
      <c r="BI528" s="90">
        <f>IF(N528="nulová",J528,0)</f>
        <v>0</v>
      </c>
      <c r="BJ528" s="14" t="s">
        <v>83</v>
      </c>
      <c r="BK528" s="90">
        <f>ROUND(I528*H528,2)</f>
        <v>0</v>
      </c>
      <c r="BL528" s="14" t="s">
        <v>222</v>
      </c>
      <c r="BM528" s="162" t="s">
        <v>1326</v>
      </c>
    </row>
    <row r="529" spans="2:47" s="1" customFormat="1" ht="19.5">
      <c r="B529" s="30"/>
      <c r="D529" s="163" t="s">
        <v>158</v>
      </c>
      <c r="F529" s="164" t="s">
        <v>1325</v>
      </c>
      <c r="I529" s="126"/>
      <c r="L529" s="30"/>
      <c r="M529" s="165"/>
      <c r="T529" s="52"/>
      <c r="AT529" s="14" t="s">
        <v>158</v>
      </c>
      <c r="AU529" s="14" t="s">
        <v>149</v>
      </c>
    </row>
    <row r="530" spans="2:65" s="1" customFormat="1" ht="16.5" customHeight="1">
      <c r="B530" s="30"/>
      <c r="C530" s="151" t="s">
        <v>1327</v>
      </c>
      <c r="D530" s="151" t="s">
        <v>152</v>
      </c>
      <c r="E530" s="152" t="s">
        <v>360</v>
      </c>
      <c r="F530" s="153" t="s">
        <v>361</v>
      </c>
      <c r="G530" s="154" t="s">
        <v>170</v>
      </c>
      <c r="H530" s="155">
        <v>12</v>
      </c>
      <c r="I530" s="156"/>
      <c r="J530" s="157">
        <f>ROUND(I530*H530,2)</f>
        <v>0</v>
      </c>
      <c r="K530" s="158"/>
      <c r="L530" s="30"/>
      <c r="M530" s="159" t="s">
        <v>1</v>
      </c>
      <c r="N530" s="124" t="s">
        <v>40</v>
      </c>
      <c r="P530" s="160">
        <f>O530*H530</f>
        <v>0</v>
      </c>
      <c r="Q530" s="160">
        <v>0</v>
      </c>
      <c r="R530" s="160">
        <f>Q530*H530</f>
        <v>0</v>
      </c>
      <c r="S530" s="160">
        <v>0</v>
      </c>
      <c r="T530" s="161">
        <f>S530*H530</f>
        <v>0</v>
      </c>
      <c r="AR530" s="162" t="s">
        <v>222</v>
      </c>
      <c r="AT530" s="162" t="s">
        <v>152</v>
      </c>
      <c r="AU530" s="162" t="s">
        <v>149</v>
      </c>
      <c r="AY530" s="14" t="s">
        <v>148</v>
      </c>
      <c r="BE530" s="90">
        <f>IF(N530="základní",J530,0)</f>
        <v>0</v>
      </c>
      <c r="BF530" s="90">
        <f>IF(N530="snížená",J530,0)</f>
        <v>0</v>
      </c>
      <c r="BG530" s="90">
        <f>IF(N530="zákl. přenesená",J530,0)</f>
        <v>0</v>
      </c>
      <c r="BH530" s="90">
        <f>IF(N530="sníž. přenesená",J530,0)</f>
        <v>0</v>
      </c>
      <c r="BI530" s="90">
        <f>IF(N530="nulová",J530,0)</f>
        <v>0</v>
      </c>
      <c r="BJ530" s="14" t="s">
        <v>83</v>
      </c>
      <c r="BK530" s="90">
        <f>ROUND(I530*H530,2)</f>
        <v>0</v>
      </c>
      <c r="BL530" s="14" t="s">
        <v>222</v>
      </c>
      <c r="BM530" s="162" t="s">
        <v>1328</v>
      </c>
    </row>
    <row r="531" spans="2:47" s="1" customFormat="1" ht="29.25">
      <c r="B531" s="30"/>
      <c r="D531" s="163" t="s">
        <v>158</v>
      </c>
      <c r="F531" s="164" t="s">
        <v>363</v>
      </c>
      <c r="I531" s="126"/>
      <c r="L531" s="30"/>
      <c r="M531" s="165"/>
      <c r="T531" s="52"/>
      <c r="AT531" s="14" t="s">
        <v>158</v>
      </c>
      <c r="AU531" s="14" t="s">
        <v>149</v>
      </c>
    </row>
    <row r="532" spans="2:65" s="1" customFormat="1" ht="24.2" customHeight="1">
      <c r="B532" s="30"/>
      <c r="C532" s="173" t="s">
        <v>1329</v>
      </c>
      <c r="D532" s="173" t="s">
        <v>226</v>
      </c>
      <c r="E532" s="174" t="s">
        <v>365</v>
      </c>
      <c r="F532" s="175" t="s">
        <v>366</v>
      </c>
      <c r="G532" s="176" t="s">
        <v>170</v>
      </c>
      <c r="H532" s="177">
        <v>12</v>
      </c>
      <c r="I532" s="178"/>
      <c r="J532" s="179">
        <f>ROUND(I532*H532,2)</f>
        <v>0</v>
      </c>
      <c r="K532" s="180"/>
      <c r="L532" s="181"/>
      <c r="M532" s="182" t="s">
        <v>1</v>
      </c>
      <c r="N532" s="183" t="s">
        <v>40</v>
      </c>
      <c r="P532" s="160">
        <f>O532*H532</f>
        <v>0</v>
      </c>
      <c r="Q532" s="160">
        <v>5E-05</v>
      </c>
      <c r="R532" s="160">
        <f>Q532*H532</f>
        <v>0.0006000000000000001</v>
      </c>
      <c r="S532" s="160">
        <v>0</v>
      </c>
      <c r="T532" s="161">
        <f>S532*H532</f>
        <v>0</v>
      </c>
      <c r="AR532" s="162" t="s">
        <v>229</v>
      </c>
      <c r="AT532" s="162" t="s">
        <v>226</v>
      </c>
      <c r="AU532" s="162" t="s">
        <v>149</v>
      </c>
      <c r="AY532" s="14" t="s">
        <v>148</v>
      </c>
      <c r="BE532" s="90">
        <f>IF(N532="základní",J532,0)</f>
        <v>0</v>
      </c>
      <c r="BF532" s="90">
        <f>IF(N532="snížená",J532,0)</f>
        <v>0</v>
      </c>
      <c r="BG532" s="90">
        <f>IF(N532="zákl. přenesená",J532,0)</f>
        <v>0</v>
      </c>
      <c r="BH532" s="90">
        <f>IF(N532="sníž. přenesená",J532,0)</f>
        <v>0</v>
      </c>
      <c r="BI532" s="90">
        <f>IF(N532="nulová",J532,0)</f>
        <v>0</v>
      </c>
      <c r="BJ532" s="14" t="s">
        <v>83</v>
      </c>
      <c r="BK532" s="90">
        <f>ROUND(I532*H532,2)</f>
        <v>0</v>
      </c>
      <c r="BL532" s="14" t="s">
        <v>222</v>
      </c>
      <c r="BM532" s="162" t="s">
        <v>1330</v>
      </c>
    </row>
    <row r="533" spans="2:47" s="1" customFormat="1" ht="12">
      <c r="B533" s="30"/>
      <c r="D533" s="163" t="s">
        <v>158</v>
      </c>
      <c r="F533" s="164" t="s">
        <v>366</v>
      </c>
      <c r="I533" s="126"/>
      <c r="L533" s="30"/>
      <c r="M533" s="165"/>
      <c r="T533" s="52"/>
      <c r="AT533" s="14" t="s">
        <v>158</v>
      </c>
      <c r="AU533" s="14" t="s">
        <v>149</v>
      </c>
    </row>
    <row r="534" spans="2:65" s="1" customFormat="1" ht="49.15" customHeight="1">
      <c r="B534" s="30"/>
      <c r="C534" s="151" t="s">
        <v>1331</v>
      </c>
      <c r="D534" s="151" t="s">
        <v>152</v>
      </c>
      <c r="E534" s="152" t="s">
        <v>1332</v>
      </c>
      <c r="F534" s="153" t="s">
        <v>1333</v>
      </c>
      <c r="G534" s="154" t="s">
        <v>170</v>
      </c>
      <c r="H534" s="155">
        <v>3</v>
      </c>
      <c r="I534" s="156"/>
      <c r="J534" s="157">
        <f>ROUND(I534*H534,2)</f>
        <v>0</v>
      </c>
      <c r="K534" s="158"/>
      <c r="L534" s="30"/>
      <c r="M534" s="159" t="s">
        <v>1</v>
      </c>
      <c r="N534" s="124" t="s">
        <v>40</v>
      </c>
      <c r="P534" s="160">
        <f>O534*H534</f>
        <v>0</v>
      </c>
      <c r="Q534" s="160">
        <v>0</v>
      </c>
      <c r="R534" s="160">
        <f>Q534*H534</f>
        <v>0</v>
      </c>
      <c r="S534" s="160">
        <v>5E-05</v>
      </c>
      <c r="T534" s="161">
        <f>S534*H534</f>
        <v>0.00015000000000000001</v>
      </c>
      <c r="AR534" s="162" t="s">
        <v>222</v>
      </c>
      <c r="AT534" s="162" t="s">
        <v>152</v>
      </c>
      <c r="AU534" s="162" t="s">
        <v>149</v>
      </c>
      <c r="AY534" s="14" t="s">
        <v>148</v>
      </c>
      <c r="BE534" s="90">
        <f>IF(N534="základní",J534,0)</f>
        <v>0</v>
      </c>
      <c r="BF534" s="90">
        <f>IF(N534="snížená",J534,0)</f>
        <v>0</v>
      </c>
      <c r="BG534" s="90">
        <f>IF(N534="zákl. přenesená",J534,0)</f>
        <v>0</v>
      </c>
      <c r="BH534" s="90">
        <f>IF(N534="sníž. přenesená",J534,0)</f>
        <v>0</v>
      </c>
      <c r="BI534" s="90">
        <f>IF(N534="nulová",J534,0)</f>
        <v>0</v>
      </c>
      <c r="BJ534" s="14" t="s">
        <v>83</v>
      </c>
      <c r="BK534" s="90">
        <f>ROUND(I534*H534,2)</f>
        <v>0</v>
      </c>
      <c r="BL534" s="14" t="s">
        <v>222</v>
      </c>
      <c r="BM534" s="162" t="s">
        <v>1334</v>
      </c>
    </row>
    <row r="535" spans="2:47" s="1" customFormat="1" ht="29.25">
      <c r="B535" s="30"/>
      <c r="D535" s="163" t="s">
        <v>158</v>
      </c>
      <c r="F535" s="164" t="s">
        <v>1333</v>
      </c>
      <c r="I535" s="126"/>
      <c r="L535" s="30"/>
      <c r="M535" s="165"/>
      <c r="T535" s="52"/>
      <c r="AT535" s="14" t="s">
        <v>158</v>
      </c>
      <c r="AU535" s="14" t="s">
        <v>149</v>
      </c>
    </row>
    <row r="536" spans="2:65" s="1" customFormat="1" ht="24.2" customHeight="1">
      <c r="B536" s="30"/>
      <c r="C536" s="173" t="s">
        <v>1335</v>
      </c>
      <c r="D536" s="173" t="s">
        <v>226</v>
      </c>
      <c r="E536" s="174" t="s">
        <v>1336</v>
      </c>
      <c r="F536" s="175" t="s">
        <v>1337</v>
      </c>
      <c r="G536" s="176" t="s">
        <v>170</v>
      </c>
      <c r="H536" s="177">
        <v>3</v>
      </c>
      <c r="I536" s="178"/>
      <c r="J536" s="179">
        <f>ROUND(I536*H536,2)</f>
        <v>0</v>
      </c>
      <c r="K536" s="180"/>
      <c r="L536" s="181"/>
      <c r="M536" s="182" t="s">
        <v>1</v>
      </c>
      <c r="N536" s="183" t="s">
        <v>40</v>
      </c>
      <c r="P536" s="160">
        <f>O536*H536</f>
        <v>0</v>
      </c>
      <c r="Q536" s="160">
        <v>0.0013</v>
      </c>
      <c r="R536" s="160">
        <f>Q536*H536</f>
        <v>0.0039</v>
      </c>
      <c r="S536" s="160">
        <v>0</v>
      </c>
      <c r="T536" s="161">
        <f>S536*H536</f>
        <v>0</v>
      </c>
      <c r="AR536" s="162" t="s">
        <v>229</v>
      </c>
      <c r="AT536" s="162" t="s">
        <v>226</v>
      </c>
      <c r="AU536" s="162" t="s">
        <v>149</v>
      </c>
      <c r="AY536" s="14" t="s">
        <v>148</v>
      </c>
      <c r="BE536" s="90">
        <f>IF(N536="základní",J536,0)</f>
        <v>0</v>
      </c>
      <c r="BF536" s="90">
        <f>IF(N536="snížená",J536,0)</f>
        <v>0</v>
      </c>
      <c r="BG536" s="90">
        <f>IF(N536="zákl. přenesená",J536,0)</f>
        <v>0</v>
      </c>
      <c r="BH536" s="90">
        <f>IF(N536="sníž. přenesená",J536,0)</f>
        <v>0</v>
      </c>
      <c r="BI536" s="90">
        <f>IF(N536="nulová",J536,0)</f>
        <v>0</v>
      </c>
      <c r="BJ536" s="14" t="s">
        <v>83</v>
      </c>
      <c r="BK536" s="90">
        <f>ROUND(I536*H536,2)</f>
        <v>0</v>
      </c>
      <c r="BL536" s="14" t="s">
        <v>222</v>
      </c>
      <c r="BM536" s="162" t="s">
        <v>1338</v>
      </c>
    </row>
    <row r="537" spans="2:47" s="1" customFormat="1" ht="68.25">
      <c r="B537" s="30"/>
      <c r="D537" s="163" t="s">
        <v>158</v>
      </c>
      <c r="F537" s="164" t="s">
        <v>1364</v>
      </c>
      <c r="I537" s="126"/>
      <c r="L537" s="30"/>
      <c r="M537" s="165"/>
      <c r="T537" s="52"/>
      <c r="AT537" s="14" t="s">
        <v>158</v>
      </c>
      <c r="AU537" s="14" t="s">
        <v>149</v>
      </c>
    </row>
    <row r="538" spans="2:65" s="1" customFormat="1" ht="24.2" customHeight="1">
      <c r="B538" s="30"/>
      <c r="C538" s="151" t="s">
        <v>1339</v>
      </c>
      <c r="D538" s="151" t="s">
        <v>152</v>
      </c>
      <c r="E538" s="152" t="s">
        <v>1340</v>
      </c>
      <c r="F538" s="153" t="s">
        <v>1341</v>
      </c>
      <c r="G538" s="154" t="s">
        <v>170</v>
      </c>
      <c r="H538" s="155">
        <v>3</v>
      </c>
      <c r="I538" s="156"/>
      <c r="J538" s="157">
        <f>ROUND(I538*H538,2)</f>
        <v>0</v>
      </c>
      <c r="K538" s="158"/>
      <c r="L538" s="30"/>
      <c r="M538" s="159" t="s">
        <v>1</v>
      </c>
      <c r="N538" s="124" t="s">
        <v>40</v>
      </c>
      <c r="P538" s="160">
        <f>O538*H538</f>
        <v>0</v>
      </c>
      <c r="Q538" s="160">
        <v>0</v>
      </c>
      <c r="R538" s="160">
        <f>Q538*H538</f>
        <v>0</v>
      </c>
      <c r="S538" s="160">
        <v>0</v>
      </c>
      <c r="T538" s="161">
        <f>S538*H538</f>
        <v>0</v>
      </c>
      <c r="AR538" s="162" t="s">
        <v>222</v>
      </c>
      <c r="AT538" s="162" t="s">
        <v>152</v>
      </c>
      <c r="AU538" s="162" t="s">
        <v>149</v>
      </c>
      <c r="AY538" s="14" t="s">
        <v>148</v>
      </c>
      <c r="BE538" s="90">
        <f>IF(N538="základní",J538,0)</f>
        <v>0</v>
      </c>
      <c r="BF538" s="90">
        <f>IF(N538="snížená",J538,0)</f>
        <v>0</v>
      </c>
      <c r="BG538" s="90">
        <f>IF(N538="zákl. přenesená",J538,0)</f>
        <v>0</v>
      </c>
      <c r="BH538" s="90">
        <f>IF(N538="sníž. přenesená",J538,0)</f>
        <v>0</v>
      </c>
      <c r="BI538" s="90">
        <f>IF(N538="nulová",J538,0)</f>
        <v>0</v>
      </c>
      <c r="BJ538" s="14" t="s">
        <v>83</v>
      </c>
      <c r="BK538" s="90">
        <f>ROUND(I538*H538,2)</f>
        <v>0</v>
      </c>
      <c r="BL538" s="14" t="s">
        <v>222</v>
      </c>
      <c r="BM538" s="162" t="s">
        <v>1342</v>
      </c>
    </row>
    <row r="539" spans="2:47" s="1" customFormat="1" ht="19.5">
      <c r="B539" s="30"/>
      <c r="D539" s="163" t="s">
        <v>158</v>
      </c>
      <c r="F539" s="164" t="s">
        <v>1341</v>
      </c>
      <c r="I539" s="126"/>
      <c r="L539" s="30"/>
      <c r="M539" s="165"/>
      <c r="T539" s="52"/>
      <c r="AT539" s="14" t="s">
        <v>158</v>
      </c>
      <c r="AU539" s="14" t="s">
        <v>149</v>
      </c>
    </row>
    <row r="540" spans="2:65" s="1" customFormat="1" ht="33" customHeight="1">
      <c r="B540" s="30"/>
      <c r="C540" s="173" t="s">
        <v>1343</v>
      </c>
      <c r="D540" s="173" t="s">
        <v>226</v>
      </c>
      <c r="E540" s="174" t="s">
        <v>1344</v>
      </c>
      <c r="F540" s="175" t="s">
        <v>1345</v>
      </c>
      <c r="G540" s="176" t="s">
        <v>170</v>
      </c>
      <c r="H540" s="177">
        <v>3</v>
      </c>
      <c r="I540" s="178"/>
      <c r="J540" s="179">
        <f>ROUND(I540*H540,2)</f>
        <v>0</v>
      </c>
      <c r="K540" s="180"/>
      <c r="L540" s="181"/>
      <c r="M540" s="182" t="s">
        <v>1</v>
      </c>
      <c r="N540" s="183" t="s">
        <v>40</v>
      </c>
      <c r="P540" s="160">
        <f>O540*H540</f>
        <v>0</v>
      </c>
      <c r="Q540" s="160">
        <v>0.0013</v>
      </c>
      <c r="R540" s="160">
        <f>Q540*H540</f>
        <v>0.0039</v>
      </c>
      <c r="S540" s="160">
        <v>0</v>
      </c>
      <c r="T540" s="161">
        <f>S540*H540</f>
        <v>0</v>
      </c>
      <c r="AR540" s="162" t="s">
        <v>229</v>
      </c>
      <c r="AT540" s="162" t="s">
        <v>226</v>
      </c>
      <c r="AU540" s="162" t="s">
        <v>149</v>
      </c>
      <c r="AY540" s="14" t="s">
        <v>148</v>
      </c>
      <c r="BE540" s="90">
        <f>IF(N540="základní",J540,0)</f>
        <v>0</v>
      </c>
      <c r="BF540" s="90">
        <f>IF(N540="snížená",J540,0)</f>
        <v>0</v>
      </c>
      <c r="BG540" s="90">
        <f>IF(N540="zákl. přenesená",J540,0)</f>
        <v>0</v>
      </c>
      <c r="BH540" s="90">
        <f>IF(N540="sníž. přenesená",J540,0)</f>
        <v>0</v>
      </c>
      <c r="BI540" s="90">
        <f>IF(N540="nulová",J540,0)</f>
        <v>0</v>
      </c>
      <c r="BJ540" s="14" t="s">
        <v>83</v>
      </c>
      <c r="BK540" s="90">
        <f>ROUND(I540*H540,2)</f>
        <v>0</v>
      </c>
      <c r="BL540" s="14" t="s">
        <v>222</v>
      </c>
      <c r="BM540" s="162" t="s">
        <v>1346</v>
      </c>
    </row>
    <row r="541" spans="2:47" s="1" customFormat="1" ht="78">
      <c r="B541" s="30"/>
      <c r="D541" s="163" t="s">
        <v>158</v>
      </c>
      <c r="F541" s="164" t="s">
        <v>1365</v>
      </c>
      <c r="I541" s="126"/>
      <c r="L541" s="30"/>
      <c r="M541" s="165"/>
      <c r="T541" s="52"/>
      <c r="AT541" s="14" t="s">
        <v>158</v>
      </c>
      <c r="AU541" s="14" t="s">
        <v>149</v>
      </c>
    </row>
    <row r="542" spans="2:65" s="1" customFormat="1" ht="37.9" customHeight="1">
      <c r="B542" s="30"/>
      <c r="C542" s="151" t="s">
        <v>1347</v>
      </c>
      <c r="D542" s="151" t="s">
        <v>152</v>
      </c>
      <c r="E542" s="152" t="s">
        <v>1348</v>
      </c>
      <c r="F542" s="153" t="s">
        <v>1349</v>
      </c>
      <c r="G542" s="154" t="s">
        <v>170</v>
      </c>
      <c r="H542" s="155">
        <v>3</v>
      </c>
      <c r="I542" s="156"/>
      <c r="J542" s="157">
        <f>ROUND(I542*H542,2)</f>
        <v>0</v>
      </c>
      <c r="K542" s="158"/>
      <c r="L542" s="30"/>
      <c r="M542" s="159" t="s">
        <v>1</v>
      </c>
      <c r="N542" s="124" t="s">
        <v>40</v>
      </c>
      <c r="P542" s="160">
        <f>O542*H542</f>
        <v>0</v>
      </c>
      <c r="Q542" s="160">
        <v>0</v>
      </c>
      <c r="R542" s="160">
        <f>Q542*H542</f>
        <v>0</v>
      </c>
      <c r="S542" s="160">
        <v>0</v>
      </c>
      <c r="T542" s="161">
        <f>S542*H542</f>
        <v>0</v>
      </c>
      <c r="AR542" s="162" t="s">
        <v>222</v>
      </c>
      <c r="AT542" s="162" t="s">
        <v>152</v>
      </c>
      <c r="AU542" s="162" t="s">
        <v>149</v>
      </c>
      <c r="AY542" s="14" t="s">
        <v>148</v>
      </c>
      <c r="BE542" s="90">
        <f>IF(N542="základní",J542,0)</f>
        <v>0</v>
      </c>
      <c r="BF542" s="90">
        <f>IF(N542="snížená",J542,0)</f>
        <v>0</v>
      </c>
      <c r="BG542" s="90">
        <f>IF(N542="zákl. přenesená",J542,0)</f>
        <v>0</v>
      </c>
      <c r="BH542" s="90">
        <f>IF(N542="sníž. přenesená",J542,0)</f>
        <v>0</v>
      </c>
      <c r="BI542" s="90">
        <f>IF(N542="nulová",J542,0)</f>
        <v>0</v>
      </c>
      <c r="BJ542" s="14" t="s">
        <v>83</v>
      </c>
      <c r="BK542" s="90">
        <f>ROUND(I542*H542,2)</f>
        <v>0</v>
      </c>
      <c r="BL542" s="14" t="s">
        <v>222</v>
      </c>
      <c r="BM542" s="162" t="s">
        <v>1350</v>
      </c>
    </row>
    <row r="543" spans="2:47" s="1" customFormat="1" ht="48.75">
      <c r="B543" s="30"/>
      <c r="D543" s="163" t="s">
        <v>158</v>
      </c>
      <c r="F543" s="164" t="s">
        <v>1366</v>
      </c>
      <c r="I543" s="126"/>
      <c r="L543" s="30"/>
      <c r="M543" s="165"/>
      <c r="T543" s="52"/>
      <c r="AT543" s="14" t="s">
        <v>158</v>
      </c>
      <c r="AU543" s="14" t="s">
        <v>149</v>
      </c>
    </row>
    <row r="544" spans="2:65" s="1" customFormat="1" ht="24.2" customHeight="1">
      <c r="B544" s="30"/>
      <c r="C544" s="173" t="s">
        <v>1351</v>
      </c>
      <c r="D544" s="173" t="s">
        <v>226</v>
      </c>
      <c r="E544" s="174" t="s">
        <v>1352</v>
      </c>
      <c r="F544" s="175" t="s">
        <v>1353</v>
      </c>
      <c r="G544" s="176" t="s">
        <v>170</v>
      </c>
      <c r="H544" s="177">
        <v>9</v>
      </c>
      <c r="I544" s="178"/>
      <c r="J544" s="179">
        <f>ROUND(I544*H544,2)</f>
        <v>0</v>
      </c>
      <c r="K544" s="180"/>
      <c r="L544" s="181"/>
      <c r="M544" s="182" t="s">
        <v>1</v>
      </c>
      <c r="N544" s="183" t="s">
        <v>40</v>
      </c>
      <c r="P544" s="160">
        <f>O544*H544</f>
        <v>0</v>
      </c>
      <c r="Q544" s="160">
        <v>0.0013</v>
      </c>
      <c r="R544" s="160">
        <f>Q544*H544</f>
        <v>0.011699999999999999</v>
      </c>
      <c r="S544" s="160">
        <v>0</v>
      </c>
      <c r="T544" s="161">
        <f>S544*H544</f>
        <v>0</v>
      </c>
      <c r="AR544" s="162" t="s">
        <v>229</v>
      </c>
      <c r="AT544" s="162" t="s">
        <v>226</v>
      </c>
      <c r="AU544" s="162" t="s">
        <v>149</v>
      </c>
      <c r="AY544" s="14" t="s">
        <v>148</v>
      </c>
      <c r="BE544" s="90">
        <f>IF(N544="základní",J544,0)</f>
        <v>0</v>
      </c>
      <c r="BF544" s="90">
        <f>IF(N544="snížená",J544,0)</f>
        <v>0</v>
      </c>
      <c r="BG544" s="90">
        <f>IF(N544="zákl. přenesená",J544,0)</f>
        <v>0</v>
      </c>
      <c r="BH544" s="90">
        <f>IF(N544="sníž. přenesená",J544,0)</f>
        <v>0</v>
      </c>
      <c r="BI544" s="90">
        <f>IF(N544="nulová",J544,0)</f>
        <v>0</v>
      </c>
      <c r="BJ544" s="14" t="s">
        <v>83</v>
      </c>
      <c r="BK544" s="90">
        <f>ROUND(I544*H544,2)</f>
        <v>0</v>
      </c>
      <c r="BL544" s="14" t="s">
        <v>222</v>
      </c>
      <c r="BM544" s="162" t="s">
        <v>1354</v>
      </c>
    </row>
    <row r="545" spans="2:47" s="1" customFormat="1" ht="19.5">
      <c r="B545" s="30"/>
      <c r="D545" s="163" t="s">
        <v>158</v>
      </c>
      <c r="F545" s="164" t="s">
        <v>1353</v>
      </c>
      <c r="I545" s="126"/>
      <c r="L545" s="30"/>
      <c r="M545" s="184"/>
      <c r="N545" s="185"/>
      <c r="O545" s="185"/>
      <c r="P545" s="185"/>
      <c r="Q545" s="185"/>
      <c r="R545" s="185"/>
      <c r="S545" s="185"/>
      <c r="T545" s="186"/>
      <c r="AT545" s="14" t="s">
        <v>158</v>
      </c>
      <c r="AU545" s="14" t="s">
        <v>149</v>
      </c>
    </row>
    <row r="546" spans="2:12" s="1" customFormat="1" ht="6.95" customHeight="1">
      <c r="B546" s="41"/>
      <c r="C546" s="42"/>
      <c r="D546" s="42"/>
      <c r="E546" s="42"/>
      <c r="F546" s="42"/>
      <c r="G546" s="42"/>
      <c r="H546" s="42"/>
      <c r="I546" s="42"/>
      <c r="J546" s="42"/>
      <c r="K546" s="42"/>
      <c r="L546" s="30"/>
    </row>
  </sheetData>
  <sheetProtection formatColumns="0" formatRows="0" autoFilter="0"/>
  <autoFilter ref="C140:K545"/>
  <mergeCells count="14">
    <mergeCell ref="D119:F119"/>
    <mergeCell ref="E131:H131"/>
    <mergeCell ref="E133:H133"/>
    <mergeCell ref="L2:V2"/>
    <mergeCell ref="E87:H87"/>
    <mergeCell ref="D115:F115"/>
    <mergeCell ref="D116:F116"/>
    <mergeCell ref="D117:F117"/>
    <mergeCell ref="D118:F118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2023-10-31T15:58:29Z</dcterms:created>
  <dcterms:modified xsi:type="dcterms:W3CDTF">2024-03-25T17:52:54Z</dcterms:modified>
  <cp:category/>
  <cp:version/>
  <cp:contentType/>
  <cp:contentStatus/>
</cp:coreProperties>
</file>